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61" windowWidth="14895" windowHeight="9240" tabRatio="727" activeTab="0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 sz. mell. " sheetId="9" r:id="rId9"/>
    <sheet name="9. sz. mell" sheetId="10" r:id="rId10"/>
    <sheet name="10.sz.mell" sheetId="11" r:id="rId11"/>
    <sheet name="11.sz mell" sheetId="12" r:id="rId12"/>
    <sheet name="12.sz.mell" sheetId="13" r:id="rId13"/>
    <sheet name="1. sz tájékoztató t." sheetId="14" r:id="rId14"/>
    <sheet name="2. sz tájékoztató t" sheetId="15" r:id="rId15"/>
    <sheet name="3. sz tájékoztató t." sheetId="16" r:id="rId16"/>
    <sheet name="4.sz tájékoztató t." sheetId="17" r:id="rId17"/>
    <sheet name="5.sz tájékoztató t." sheetId="18" r:id="rId18"/>
    <sheet name="6.sz tájékoztató t." sheetId="19" r:id="rId19"/>
    <sheet name="Munka1" sheetId="20" r:id="rId20"/>
  </sheets>
  <definedNames>
    <definedName name="_xlfn.IFERROR" hidden="1">#NAME?</definedName>
    <definedName name="_xlnm.Print_Area" localSheetId="13">'1. sz tájékoztató t.'!$A$1:$E$144</definedName>
    <definedName name="_xlnm.Print_Area" localSheetId="0">'1.sz.mell.'!$A$1:$F$149</definedName>
  </definedNames>
  <calcPr fullCalcOnLoad="1"/>
</workbook>
</file>

<file path=xl/sharedStrings.xml><?xml version="1.0" encoding="utf-8"?>
<sst xmlns="http://schemas.openxmlformats.org/spreadsheetml/2006/main" count="1640" uniqueCount="712">
  <si>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</si>
  <si>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</si>
  <si>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</si>
  <si>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</si>
  <si>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</si>
  <si>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</si>
  <si>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</si>
  <si>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</si>
  <si>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</si>
  <si>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</si>
  <si>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</si>
  <si>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</si>
  <si>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</si>
  <si>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</si>
  <si>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</si>
  <si>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</si>
  <si>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</si>
  <si>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</si>
  <si>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</si>
  <si>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</si>
  <si>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</si>
  <si>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</si>
  <si>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</si>
  <si>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</si>
  <si>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</si>
  <si>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</si>
  <si>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</si>
  <si>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</si>
  <si>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</si>
  <si>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</si>
  <si>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</si>
  <si>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</si>
  <si>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</si>
  <si>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</si>
  <si>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</si>
  <si>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</si>
  <si>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</si>
  <si>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</si>
  <si>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</si>
  <si>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</si>
  <si>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</si>
  <si>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</si>
  <si>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</si>
  <si>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</si>
  <si>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</si>
  <si>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</si>
  <si>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</si>
  <si>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</si>
  <si>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</si>
  <si>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</si>
  <si>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</si>
  <si>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</si>
  <si>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</si>
  <si>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</si>
  <si>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</si>
  <si>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</si>
  <si>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</si>
  <si>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</si>
  <si>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</si>
  <si>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</si>
  <si>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</si>
  <si>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</si>
  <si>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</si>
  <si>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</si>
  <si>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</si>
  <si>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</si>
  <si>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</si>
  <si>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</si>
  <si>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</si>
  <si>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</si>
  <si>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</si>
  <si>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</si>
  <si>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</si>
  <si>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</si>
  <si>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</si>
  <si>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</si>
  <si>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</si>
  <si>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</si>
  <si>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</si>
  <si>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</si>
  <si>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</si>
  <si>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</si>
  <si>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</si>
  <si>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</si>
  <si>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</si>
  <si>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</si>
  <si>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</si>
  <si>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</si>
  <si>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</si>
  <si>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</si>
  <si>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</si>
  <si>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</si>
  <si>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</si>
  <si>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</si>
  <si>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</si>
  <si>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</si>
  <si>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</si>
  <si>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</si>
  <si>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</si>
  <si>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</si>
  <si>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</si>
  <si>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</si>
  <si>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</si>
  <si>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</si>
  <si>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</si>
  <si>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</si>
  <si>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</si>
  <si>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</si>
  <si>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</si>
  <si>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</si>
  <si>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</si>
  <si>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</si>
  <si>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</si>
  <si>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</si>
  <si>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</si>
  <si>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</si>
  <si>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</si>
  <si>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</si>
  <si>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</si>
  <si>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</si>
  <si>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</si>
  <si>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</si>
  <si>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</si>
  <si>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</si>
  <si>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</si>
  <si>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</si>
  <si>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</si>
  <si>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</si>
  <si>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</si>
  <si>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</si>
  <si>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</si>
  <si>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</si>
  <si>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</si>
  <si>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</si>
  <si>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</si>
  <si>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</si>
  <si>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</si>
  <si>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</si>
  <si>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</si>
  <si>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</si>
  <si>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</si>
  <si>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</si>
  <si>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</si>
  <si>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</si>
  <si>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</si>
  <si>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</si>
  <si>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</si>
  <si>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</si>
  <si>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</si>
  <si>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</si>
  <si>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</si>
  <si>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</si>
  <si>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</si>
  <si>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</si>
  <si>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</si>
  <si>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</si>
  <si>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</si>
  <si>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</si>
  <si>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</si>
  <si>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</si>
  <si>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</si>
  <si>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</si>
  <si>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</si>
  <si>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</si>
  <si>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</si>
  <si>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</si>
  <si>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</si>
  <si>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</si>
  <si>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</si>
  <si>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</si>
  <si>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</si>
  <si>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</si>
  <si>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</si>
  <si>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</si>
  <si>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</si>
  <si>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</si>
  <si>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</si>
  <si>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</si>
  <si>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</si>
  <si>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</si>
  <si>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</si>
  <si>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</si>
  <si>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</si>
  <si>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</si>
  <si>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</si>
  <si>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</si>
  <si>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</si>
  <si>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</si>
  <si>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</si>
  <si>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</si>
  <si>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</si>
  <si>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</si>
  <si>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</si>
  <si>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</si>
  <si>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</si>
  <si>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</si>
  <si>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</si>
  <si>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</si>
  <si>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</si>
  <si>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</si>
  <si>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</si>
  <si>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</si>
  <si>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</si>
  <si>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</si>
  <si>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</si>
  <si>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</si>
  <si>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</si>
  <si>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</si>
  <si>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</si>
  <si>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</si>
  <si>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</si>
  <si>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</si>
  <si>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</si>
  <si>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</si>
  <si>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</si>
  <si>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</si>
  <si>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</si>
  <si>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</si>
  <si>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</si>
  <si>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</si>
  <si>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</si>
  <si>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</si>
  <si>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</si>
  <si>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</si>
  <si>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</si>
  <si>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</si>
  <si>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</si>
  <si>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</si>
  <si>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</si>
  <si>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</si>
  <si>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</si>
  <si>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</si>
  <si>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</si>
  <si>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</si>
  <si>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</si>
  <si>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</si>
  <si>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</si>
  <si>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</si>
  <si>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</si>
  <si>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</si>
  <si>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</si>
  <si>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</si>
  <si>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</si>
  <si>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</si>
  <si>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</si>
  <si>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</si>
  <si>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</si>
  <si>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</si>
  <si>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</si>
  <si>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</si>
  <si>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</si>
  <si>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</si>
  <si>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</si>
  <si>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</si>
  <si>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</si>
  <si>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</si>
  <si>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</si>
  <si>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</si>
  <si>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</si>
  <si>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</si>
  <si>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</si>
  <si>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</si>
  <si>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</si>
  <si>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</si>
  <si>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</si>
  <si>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</si>
  <si>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</si>
  <si>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</si>
  <si>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</si>
  <si>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</si>
  <si>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</si>
  <si>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</si>
  <si>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</si>
  <si>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</si>
  <si>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</si>
  <si>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</si>
  <si>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</si>
  <si>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</si>
  <si>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</si>
  <si>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</si>
  <si>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</si>
  <si>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</si>
  <si>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</si>
  <si>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</si>
  <si>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</si>
  <si>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</si>
  <si>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</si>
  <si>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</si>
  <si>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</si>
  <si>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</si>
  <si>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</si>
  <si>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</si>
  <si>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</si>
  <si>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</si>
  <si>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</si>
  <si>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</si>
  <si>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</si>
  <si>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</si>
  <si>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</si>
  <si>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</si>
  <si>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</si>
  <si>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</si>
  <si>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</si>
  <si>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</si>
  <si>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</si>
  <si>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</si>
  <si>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</si>
  <si>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</si>
  <si>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</si>
  <si>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</si>
  <si>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</si>
  <si>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</si>
  <si>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</si>
  <si>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</si>
  <si>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</si>
  <si>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</si>
  <si>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</si>
  <si>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</si>
  <si>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</si>
  <si>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</si>
  <si>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</si>
  <si>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</si>
  <si>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</si>
  <si>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</si>
  <si>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</si>
  <si>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</si>
  <si>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</si>
  <si>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</si>
  <si>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</si>
  <si>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</si>
  <si>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</si>
  <si>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</si>
  <si>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</si>
  <si>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</si>
  <si>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</si>
  <si>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</si>
  <si>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</si>
  <si>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</si>
  <si>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</si>
  <si>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</si>
  <si>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</si>
  <si>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</si>
  <si>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</si>
  <si>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</si>
  <si>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</si>
  <si>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</si>
  <si>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</si>
  <si>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</si>
  <si>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</si>
  <si>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</si>
  <si>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</si>
  <si>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</si>
  <si>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</si>
  <si>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</si>
  <si>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</si>
  <si>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</si>
  <si>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</si>
  <si>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</si>
  <si>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</si>
  <si>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</si>
  <si>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</si>
  <si>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</si>
  <si>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</si>
  <si>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</si>
  <si>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</si>
  <si>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</si>
  <si>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</si>
  <si>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</si>
  <si>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</si>
  <si>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</si>
  <si>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</si>
  <si>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</si>
  <si>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</si>
  <si>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</si>
  <si>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</si>
  <si>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</si>
  <si>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</si>
  <si>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</si>
  <si>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</si>
  <si>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</si>
  <si>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</si>
  <si>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</si>
  <si>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</si>
  <si>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</si>
  <si>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</si>
  <si>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</si>
  <si>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</si>
  <si>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</si>
  <si>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</si>
  <si>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</si>
  <si>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</si>
  <si>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</si>
  <si>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</si>
  <si>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</si>
  <si>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</si>
  <si>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</si>
  <si>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</si>
  <si>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</si>
  <si>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</si>
  <si>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</si>
  <si>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</si>
  <si>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</si>
  <si>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</si>
  <si>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</si>
  <si>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</si>
  <si>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</si>
  <si>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</si>
  <si>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</si>
  <si>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</si>
  <si>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</si>
  <si>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</si>
  <si>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</si>
  <si>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</si>
  <si>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</si>
  <si>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</si>
  <si>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</si>
  <si>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</si>
  <si>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</si>
  <si>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</si>
  <si>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</si>
  <si>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</si>
  <si>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</si>
  <si>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</si>
  <si>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</si>
  <si>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</si>
  <si>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</si>
  <si>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</si>
  <si>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</si>
  <si>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</si>
  <si>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</si>
  <si>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</si>
  <si>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</si>
  <si>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</si>
  <si>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</si>
  <si>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</si>
  <si>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</si>
  <si>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</si>
  <si>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</si>
  <si>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</si>
  <si>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</si>
  <si>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</si>
  <si>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</si>
  <si>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</si>
  <si>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</si>
  <si>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</si>
  <si>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</si>
  <si>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</si>
  <si>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</si>
  <si>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</si>
  <si>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</si>
  <si>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</si>
  <si>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</si>
  <si>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</si>
  <si>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</si>
  <si>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</si>
  <si>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</si>
  <si>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 xml:space="preserve">   Rövid lejáratú  hitelek, kölcsönök felvétele</t>
  </si>
  <si>
    <t>Támogatás</t>
  </si>
  <si>
    <t>támogatás</t>
  </si>
  <si>
    <t xml:space="preserve">összesen </t>
  </si>
  <si>
    <t>nincs</t>
  </si>
  <si>
    <t>KTV</t>
  </si>
  <si>
    <t>KJT</t>
  </si>
  <si>
    <t>MTK</t>
  </si>
  <si>
    <t>2</t>
  </si>
  <si>
    <t>4</t>
  </si>
  <si>
    <t>6</t>
  </si>
  <si>
    <t>8</t>
  </si>
  <si>
    <t>960302 Köztemető fenntartás és működtetés</t>
  </si>
  <si>
    <t>10</t>
  </si>
  <si>
    <t>1</t>
  </si>
  <si>
    <t>3</t>
  </si>
  <si>
    <t>Címszám</t>
  </si>
  <si>
    <t>Címmnév</t>
  </si>
  <si>
    <t>5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</si>
  <si>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</si>
  <si>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</si>
  <si>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</si>
  <si>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</si>
  <si>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</si>
  <si>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</si>
  <si>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</si>
  <si>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</si>
  <si>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</si>
  <si>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</si>
  <si>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066020 Város és községgazdálkodási feladatok</t>
  </si>
  <si>
    <t>074031 Család és nővédelmi egészségügyi gondozás</t>
  </si>
  <si>
    <t>082092 Közművelődési intézmények, közösségi szinterek működtetése</t>
  </si>
  <si>
    <t>011130 Önkormányzatok és önkormányzati hivatalok jogalkotó és általános igazgatási tevékenysége</t>
  </si>
  <si>
    <t>tartalék</t>
  </si>
  <si>
    <t>19</t>
  </si>
  <si>
    <t>20</t>
  </si>
  <si>
    <t>21</t>
  </si>
  <si>
    <t>A rászoruló gyermekek intézményen kívüli szünidei étkeztetésének támogatása</t>
  </si>
  <si>
    <t>Könyvtári, közművelődési és múzeumi feladatok támogatása</t>
  </si>
  <si>
    <t>Szociális étkeztetés</t>
  </si>
  <si>
    <t>Időskorúak nappali intézményi ellátása</t>
  </si>
  <si>
    <t>Gulács Község Önkormányzata</t>
  </si>
  <si>
    <t>Gulács Község Önkormányzatának Címrendje</t>
  </si>
  <si>
    <t>Gulács Község Önkormányzata Önállóan működő és Gazdálkodó Intézmény</t>
  </si>
  <si>
    <t xml:space="preserve">Gulács Község Önkormányzat Gondozási Központja önállóan működö Intézmény </t>
  </si>
  <si>
    <t>Gulács Község Önkormányzat Gondozási Központja</t>
  </si>
  <si>
    <t xml:space="preserve">Gulács Község Önkormányzata önállóan működő és gazdálkodó </t>
  </si>
  <si>
    <t>Gulács Község Önkormányzat Gondozási Központja önállóan működő intézmény létszámelőirányzata</t>
  </si>
  <si>
    <t>Gulács Község Önkormányzatának létszám előirányzata</t>
  </si>
  <si>
    <t>Gulács Község Önkormányzata önállóan működő és gazdálkodó intézmény létszámelőirányzata</t>
  </si>
  <si>
    <t>összesen:</t>
  </si>
  <si>
    <t>Irányító szervi (önkormányzati) támogatás (intézményfinanszírozás)</t>
  </si>
  <si>
    <t>1. sz. melléklet</t>
  </si>
  <si>
    <t>Gulács Község Önkormányzat adósságot keletkeztető ügyletekből és kezességvállalásokból fennálló kötelezettségei</t>
  </si>
  <si>
    <t>Gulács Község Önkormányzat saját bevételeinek részletezése az adósságot keletkeztető ügyletből származó tárgyévi fizetési kötelezettség megállapításához</t>
  </si>
  <si>
    <t>Működési célú költs. pénzmaradvány</t>
  </si>
  <si>
    <t>Felhalm. célú költs.  pénzmaradvány</t>
  </si>
  <si>
    <t>nonprofit szervezetek</t>
  </si>
  <si>
    <t>működési célú támogatás</t>
  </si>
  <si>
    <t>közmunka beruházási kiadások, eszközbeszerzés</t>
  </si>
  <si>
    <t>041232 Hosszabb időtartalmu közfoglalkoztatás</t>
  </si>
  <si>
    <t>egyéb bérrend.</t>
  </si>
  <si>
    <t>Önkormányzatok és önkormányzati hivatalok jogalkotó és általános igazgatási tevékenysége</t>
  </si>
  <si>
    <t>Köztemető-fenntartás és -működtetés</t>
  </si>
  <si>
    <t>Az önkormányzati vagyonnal való gazdálkodással kapcsolatos feladatok</t>
  </si>
  <si>
    <t>Más szerv részére végzett pénzügyi-gazdálkodási, üzemeltetési, egyéb szolgáltatások</t>
  </si>
  <si>
    <t>Kiemelt állami és önkormányzati rendezvények</t>
  </si>
  <si>
    <t>Polgári honvédelem ágazati feladatai, a lakosság felkészítése</t>
  </si>
  <si>
    <t>Közterület rendjének fenntartása</t>
  </si>
  <si>
    <t>Területfejlesztés igazgatása</t>
  </si>
  <si>
    <t>Rövid időtartamú közfoglalkoztatás</t>
  </si>
  <si>
    <t>Start-munka program - Téli közfoglalkoztatás</t>
  </si>
  <si>
    <t>Hosszabb időtartamú közfoglalkoztatás</t>
  </si>
  <si>
    <t>Növénytermesztés, állattenyésztés és kapcsolódó szolgáltatások</t>
  </si>
  <si>
    <t>Építésügy igazgatása</t>
  </si>
  <si>
    <t>Út, autópálya építése</t>
  </si>
  <si>
    <t>Közutak, hidak, alagutak üzemeltetése, fenntartása</t>
  </si>
  <si>
    <t>Turizmus igazgatása és támogatása</t>
  </si>
  <si>
    <t>Nem veszélyes (települési) hulladék összetevőinek válogatása, elkülönített begyűjtése, szállítása, átrakása</t>
  </si>
  <si>
    <t>Nem veszélyes (települési) hulladék vegyes (ömlesztett) begyűjtése, szállítása, átrakása</t>
  </si>
  <si>
    <t>Nem veszélyes hulladék kezelése, ártalmatlanítása</t>
  </si>
  <si>
    <t>Veszélyes hulladék begyűjtése, szállítása, átrakása</t>
  </si>
  <si>
    <t>Szennyvíz gyűjtése, tisztítása, elhelyezése</t>
  </si>
  <si>
    <t>Lakáspolitika igazgatása</t>
  </si>
  <si>
    <t>Víztermelés, -kezelés, -ellátás</t>
  </si>
  <si>
    <t>Közvilágítás</t>
  </si>
  <si>
    <t>Zöldterület-kezelés</t>
  </si>
  <si>
    <t>Város-, községgazdálkodási egyéb szolgáltatások</t>
  </si>
  <si>
    <t>Háziorvosi alapellátás</t>
  </si>
  <si>
    <t xml:space="preserve">Háziorvosi ügyeleti ellátás 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</si>
  <si>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</si>
  <si>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</si>
  <si>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</si>
  <si>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</si>
  <si>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</si>
  <si>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</si>
  <si>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</si>
  <si>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</si>
  <si>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</si>
  <si>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</si>
  <si>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</si>
  <si>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</si>
  <si>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</si>
  <si>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</si>
  <si>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</si>
  <si>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</si>
  <si>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</si>
  <si>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</si>
  <si>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</si>
  <si>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</si>
  <si>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</si>
  <si>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</si>
  <si>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</si>
  <si>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</si>
  <si>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</si>
  <si>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</si>
  <si>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</si>
  <si>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</si>
  <si>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</si>
  <si>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</si>
  <si>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</si>
  <si>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</si>
  <si>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</si>
  <si>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</si>
  <si>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</si>
  <si>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</si>
  <si>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</si>
  <si>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Család és nővédelmi egészségügyi gondozás</t>
  </si>
  <si>
    <t>Egészségügy igazgatása</t>
  </si>
  <si>
    <t>Települési-egészségügyi feladatok</t>
  </si>
  <si>
    <t>Sportügyek igazgatása</t>
  </si>
  <si>
    <t>Sportlétesítmények, edzőtáborok működtetése és fejlesztése</t>
  </si>
  <si>
    <t>Iskolai, diáksport-tevékenység és támogatása</t>
  </si>
  <si>
    <t>Szabadidősport- (rekreációs sport-) tevékenység és támogatása</t>
  </si>
  <si>
    <t xml:space="preserve">Üdülői – szálláshely szolgáltatás és étkeztetés </t>
  </si>
  <si>
    <t xml:space="preserve">Kulturális igazgatás </t>
  </si>
  <si>
    <t xml:space="preserve">Könyvtári állomány gyarapítása, nyilvántartás </t>
  </si>
  <si>
    <t xml:space="preserve">Könyvtári szolgáltatás </t>
  </si>
  <si>
    <t xml:space="preserve">Közművelődés- közösségi és társadalmi részvétel fejlesztése </t>
  </si>
  <si>
    <t xml:space="preserve">Közművelődés  - hagyományos közösségi kulturális értékek gondozása </t>
  </si>
  <si>
    <t>Közművelődés   - egész életre kiterjedő tanulás, amatőr művészetek</t>
  </si>
  <si>
    <t xml:space="preserve">Közművelődés  - kulturális alapú gazdaságfejlesztés </t>
  </si>
  <si>
    <t>Egyéb szabadidős szolgáltatás</t>
  </si>
  <si>
    <t xml:space="preserve">Időskorúak átmeneti ellátása </t>
  </si>
  <si>
    <t xml:space="preserve">Idősek betegek nappali ellátása </t>
  </si>
  <si>
    <t xml:space="preserve">Házi segitségnyujtás </t>
  </si>
  <si>
    <t>Oktatás igazgatása</t>
  </si>
  <si>
    <t>Támogatott lakhatás pszichiátriai betegek részére</t>
  </si>
  <si>
    <t>Támogatott lakhatás szenvedélybetegek részére</t>
  </si>
  <si>
    <t>Támogatott lakhatás fogyatékos személyek részére</t>
  </si>
  <si>
    <t>Gyermekek napközbeni ellátása</t>
  </si>
  <si>
    <t>Intézményen kívüli gyermekétkeztetés</t>
  </si>
  <si>
    <t>Család és gyermekjóléti szolgáltatások</t>
  </si>
  <si>
    <t>Lakóingatlan szociális célú bérbeadása, üzemeltetése</t>
  </si>
  <si>
    <t>Lakásfenntartással, lakhatással összefüggő ellátások</t>
  </si>
  <si>
    <t>Szociális szolgáltatások igazgatása</t>
  </si>
  <si>
    <t>107052 Házi segítségnyújtás</t>
  </si>
  <si>
    <t>102031 Időskorúak nappali  intézményi ellátása</t>
  </si>
  <si>
    <t>107051  Szociális étkeztetés</t>
  </si>
  <si>
    <t xml:space="preserve">Egyéb felhalmozási kiadások </t>
  </si>
  <si>
    <t>forint</t>
  </si>
  <si>
    <t>egyház</t>
  </si>
  <si>
    <t>forintban !</t>
  </si>
  <si>
    <t>külterületi utak felújítása önerő</t>
  </si>
  <si>
    <t>állaházt.megelőleg. Visszafizetése</t>
  </si>
  <si>
    <t>forintban</t>
  </si>
  <si>
    <t>ezer forint</t>
  </si>
  <si>
    <t>Intézmény finanszírozás irányító szervi  támogatás</t>
  </si>
  <si>
    <t>Intézmény finanszírozás irányító szervi  támogatás kiadásai</t>
  </si>
  <si>
    <t xml:space="preserve"> forintban</t>
  </si>
  <si>
    <t xml:space="preserve"> forintban !</t>
  </si>
  <si>
    <t>forintban!</t>
  </si>
  <si>
    <t>2021.</t>
  </si>
  <si>
    <t>Gyermekvédelmi pénzbeli és természetbeni ellátások</t>
  </si>
  <si>
    <t>Egyéb szociális pénzbeli és természetbeni ellátások támogatások</t>
  </si>
  <si>
    <t>Esélyegyenlőség elősegítését célzó tevékenységek és programok</t>
  </si>
  <si>
    <t>Önkormányzatok funkcióra nem sorolhatónbevételei államháztartáson kívülről</t>
  </si>
  <si>
    <t>Forgatási és befektetési célú finanszírozási műveletek</t>
  </si>
  <si>
    <t>Önkormányzatok elszámolásai a központi költségvetéssel</t>
  </si>
  <si>
    <t>Támogatási célú inanszírozási műveletek</t>
  </si>
  <si>
    <t>Országos közfoglalkoztatási program</t>
  </si>
  <si>
    <t>Közfoglalkoztatási mintaprogram</t>
  </si>
  <si>
    <t>Civil szervezetek működési támogatása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</si>
  <si>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</si>
  <si>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</si>
  <si>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</si>
  <si>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</si>
  <si>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</si>
  <si>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</si>
  <si>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</si>
  <si>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</si>
  <si>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</si>
  <si>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</si>
  <si>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2022.</t>
  </si>
  <si>
    <t>Egyéb felhalmozási célú bevételek helyi adókból</t>
  </si>
  <si>
    <t xml:space="preserve"> átvett pénzeszközök</t>
  </si>
  <si>
    <t>Házi segítségnyújtás szociális segítés</t>
  </si>
  <si>
    <t>Házi segítségnyújtás személyi gondozás</t>
  </si>
  <si>
    <t>066010 Zöldterület kezelés feladatok</t>
  </si>
  <si>
    <t>30 napon túli elismert tartozásállomány összesen: 0   Ft</t>
  </si>
  <si>
    <t>2020</t>
  </si>
  <si>
    <t>2018-2020</t>
  </si>
  <si>
    <t xml:space="preserve">A 2020 évi előirányzatból önként vállalt feladat </t>
  </si>
  <si>
    <t xml:space="preserve">A 2020 évi előirányzatból államigazgatási feladat </t>
  </si>
  <si>
    <t>2019-2020</t>
  </si>
  <si>
    <t>orvosi rendelő felújítása</t>
  </si>
  <si>
    <t>LEADERtérségi egséges arculati és inform.pont</t>
  </si>
  <si>
    <r>
      <t xml:space="preserve">   Működési költségvetés kiadásai </t>
    </r>
    <r>
      <rPr>
        <sz val="9"/>
        <rFont val="Times New Roman CE"/>
        <family val="0"/>
      </rPr>
      <t>(1.1+…+1.5.)</t>
    </r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</si>
  <si>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</si>
  <si>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</si>
  <si>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</si>
  <si>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MAGYAR FALU MŰVELŐDÉSI HÁZ FELÚJÍTÁS</t>
  </si>
  <si>
    <t>2020-2021</t>
  </si>
  <si>
    <t>Felhasználás
2020. XII.31-ig</t>
  </si>
  <si>
    <t>2021 évi előirányzat</t>
  </si>
  <si>
    <t>2021. év utáni szükséglet
(6=2 - 4 - 5)</t>
  </si>
  <si>
    <t>2021. évi előirányzat</t>
  </si>
  <si>
    <t xml:space="preserve">
2021. év utáni szükséglet
</t>
  </si>
  <si>
    <t>2021</t>
  </si>
  <si>
    <t>A 2021 évi előirányzatból kötelező feladat</t>
  </si>
  <si>
    <t xml:space="preserve">A 2021 évi előirányzatból önként vállalt feladat </t>
  </si>
  <si>
    <t xml:space="preserve">A 2021 évi előirányzatból államigazgatási feladat </t>
  </si>
  <si>
    <t>2023. után</t>
  </si>
  <si>
    <t>Önkormányzaton kívüli EU-s projektekhez történő hozzájárulás 2021. évi előirányzat</t>
  </si>
  <si>
    <t>Előirányzat 2021 évre</t>
  </si>
  <si>
    <t>Éves eredeti kiadási előirányzat:      Ft</t>
  </si>
  <si>
    <t>041232 -33 Hosszabb és START közfoglalkoztatás</t>
  </si>
  <si>
    <t>2019. évi tény</t>
  </si>
  <si>
    <t>2020. évi 
várható</t>
  </si>
  <si>
    <t>2020 előtti kifizetés</t>
  </si>
  <si>
    <t>2023.</t>
  </si>
  <si>
    <t>2024.</t>
  </si>
  <si>
    <t>Előirányzat-felhasználási terv
2021. évre</t>
  </si>
  <si>
    <t>2021. évi támogatás összesen</t>
  </si>
  <si>
    <t>K I M U T A T Á S
a 2021. évben céljelleggel juttatott támogatásokról</t>
  </si>
  <si>
    <t>Gulács Község Önkormányzat 2021. évi adósságot keletkeztető fejlesztési céljai</t>
  </si>
  <si>
    <t xml:space="preserve">2.2. melléklet a ………../2021. (……….) önkormányzati rendelethez     </t>
  </si>
  <si>
    <t xml:space="preserve">2.1. melléklet a ………../2021. (……….) önkormányzati rendelethez     </t>
  </si>
  <si>
    <t>A 2021. évi általános működés és ágazati feladatok támogatásának alakulása jogcímenként</t>
  </si>
  <si>
    <t>Helyi önkormányzatok kiegészítő támogatás  szoc ágazati+ kompenzáció 1392000 + pály.Reki</t>
  </si>
  <si>
    <t>MAGYAR FALU  Óvodai tornaszoba</t>
  </si>
  <si>
    <t>MAGYAR FALU  orvosi eszközbeszerzés</t>
  </si>
  <si>
    <t>MAGYAR FALU  elhagyott ingatlan vás</t>
  </si>
  <si>
    <t xml:space="preserve">tervezett beruházások tervkészítés , engedély.elj.  </t>
  </si>
  <si>
    <t>Településüzemeltetés-zöldterület-gazdálkodás támogatása kiegészítéssel</t>
  </si>
  <si>
    <t>Településüzemeltetés-közvilágítás  támogatása kiegészítéssel</t>
  </si>
  <si>
    <t>Településüzemeltetés-köztemető  támogatása kiegészítéssel</t>
  </si>
  <si>
    <t>Településüzemeltetés-közutak  támogatása kiegészítéssel</t>
  </si>
  <si>
    <t xml:space="preserve">Egyéb önkormányzati feladatok támogatása kiegészítéssel </t>
  </si>
  <si>
    <t>A települési önkormányzatok szociálisés gyermekjóléti  feladatainak egyéb támogatása</t>
  </si>
  <si>
    <t>Önkormányzatok egyes gyermekétkeztetési feladatainak támogatása</t>
  </si>
  <si>
    <t>Egyéb pénzügyi műveletek bevételei biztosítási kártérítés</t>
  </si>
  <si>
    <t>9.1. melléklet a 1/2021. (II.19.) önkormányzati rendelethez</t>
  </si>
  <si>
    <t>Gulács, 2021. február. hó 19 nap</t>
  </si>
  <si>
    <r>
      <t xml:space="preserve">11. melléklet </t>
    </r>
    <r>
      <rPr>
        <sz val="12"/>
        <rFont val="Times New Roman CE"/>
        <family val="0"/>
      </rPr>
      <t>a 1/2021.(II.19.) önkormányzati rendelethez</t>
    </r>
  </si>
  <si>
    <t>12. melléklet a 1/2021(II.19.)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</si>
</sst>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b/>
      <sz val="7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9"/>
      <color indexed="10"/>
      <name val="Times New Roman CE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i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b/>
      <sz val="10"/>
      <color rgb="FFFF0000"/>
      <name val="Times New Roman CE"/>
      <family val="1"/>
    </font>
    <font>
      <i/>
      <sz val="10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8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49" fontId="17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19" xfId="0" applyNumberFormat="1" applyFont="1" applyBorder="1" applyAlignment="1" applyProtection="1">
      <alignment horizontal="right" vertical="center" indent="1"/>
      <protection locked="0"/>
    </xf>
    <xf numFmtId="0" fontId="17" fillId="0" borderId="23" xfId="0" applyFont="1" applyBorder="1" applyAlignment="1" applyProtection="1">
      <alignment horizontal="left" vertical="center" indent="1"/>
      <protection locked="0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18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9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22" fillId="0" borderId="22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49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 wrapText="1"/>
    </xf>
    <xf numFmtId="0" fontId="2" fillId="0" borderId="0" xfId="59" applyFill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0" fillId="33" borderId="39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8" xfId="58" applyFont="1" applyFill="1" applyBorder="1" applyAlignment="1" applyProtection="1">
      <alignment horizontal="left" vertical="center" wrapTex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3" fillId="0" borderId="18" xfId="58" applyFont="1" applyFill="1" applyBorder="1">
      <alignment/>
      <protection/>
    </xf>
    <xf numFmtId="166" fontId="0" fillId="0" borderId="36" xfId="40" applyNumberFormat="1" applyFont="1" applyFill="1" applyBorder="1" applyAlignment="1">
      <alignment/>
    </xf>
    <xf numFmtId="166" fontId="0" fillId="0" borderId="19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40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40" xfId="58" applyFont="1" applyFill="1" applyBorder="1" applyProtection="1">
      <alignment/>
      <protection locked="0"/>
    </xf>
    <xf numFmtId="166" fontId="0" fillId="0" borderId="40" xfId="40" applyNumberFormat="1" applyFont="1" applyFill="1" applyBorder="1" applyAlignment="1" applyProtection="1">
      <alignment/>
      <protection locked="0"/>
    </xf>
    <xf numFmtId="0" fontId="0" fillId="0" borderId="22" xfId="58" applyFont="1" applyFill="1" applyBorder="1" applyProtection="1">
      <alignment/>
      <protection locked="0"/>
    </xf>
    <xf numFmtId="166" fontId="0" fillId="0" borderId="22" xfId="40" applyNumberFormat="1" applyFont="1" applyFill="1" applyBorder="1" applyAlignment="1" applyProtection="1">
      <alignment/>
      <protection locked="0"/>
    </xf>
    <xf numFmtId="0" fontId="0" fillId="0" borderId="23" xfId="58" applyFont="1" applyFill="1" applyBorder="1" applyProtection="1">
      <alignment/>
      <protection locked="0"/>
    </xf>
    <xf numFmtId="166" fontId="0" fillId="0" borderId="23" xfId="40" applyNumberFormat="1" applyFont="1" applyFill="1" applyBorder="1" applyAlignment="1" applyProtection="1">
      <alignment/>
      <protection locked="0"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6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0" fontId="17" fillId="0" borderId="13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19" xfId="40" applyNumberFormat="1" applyFont="1" applyFill="1" applyBorder="1" applyAlignment="1" applyProtection="1">
      <alignment/>
      <protection locked="0"/>
    </xf>
    <xf numFmtId="166" fontId="17" fillId="0" borderId="21" xfId="40" applyNumberFormat="1" applyFont="1" applyFill="1" applyBorder="1" applyAlignment="1" applyProtection="1">
      <alignment/>
      <protection locked="0"/>
    </xf>
    <xf numFmtId="0" fontId="17" fillId="0" borderId="24" xfId="58" applyFont="1" applyFill="1" applyBorder="1" applyProtection="1">
      <alignment/>
      <protection locked="0"/>
    </xf>
    <xf numFmtId="0" fontId="17" fillId="0" borderId="22" xfId="58" applyFont="1" applyFill="1" applyBorder="1" applyProtection="1">
      <alignment/>
      <protection locked="0"/>
    </xf>
    <xf numFmtId="0" fontId="17" fillId="0" borderId="23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/>
    </xf>
    <xf numFmtId="164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1" xfId="0" applyFont="1" applyFill="1" applyBorder="1" applyAlignment="1" applyProtection="1">
      <alignment horizontal="left" vertical="center" wrapText="1" indent="1"/>
      <protection/>
    </xf>
    <xf numFmtId="0" fontId="20" fillId="0" borderId="42" xfId="0" applyFont="1" applyFill="1" applyBorder="1" applyAlignment="1" applyProtection="1">
      <alignment horizontal="left" vertical="center" wrapText="1" indent="1"/>
      <protection/>
    </xf>
    <xf numFmtId="0" fontId="20" fillId="0" borderId="42" xfId="0" applyFont="1" applyFill="1" applyBorder="1" applyAlignment="1" applyProtection="1">
      <alignment horizontal="left" vertical="center" wrapText="1" indent="8"/>
      <protection/>
    </xf>
    <xf numFmtId="0" fontId="17" fillId="0" borderId="40" xfId="0" applyFont="1" applyFill="1" applyBorder="1" applyAlignment="1" applyProtection="1">
      <alignment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4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right" vertical="center" indent="1"/>
      <protection/>
    </xf>
    <xf numFmtId="16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22" fillId="0" borderId="11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9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3" fontId="17" fillId="0" borderId="19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3" fontId="17" fillId="0" borderId="18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164" fontId="15" fillId="0" borderId="36" xfId="0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64" fontId="15" fillId="0" borderId="19" xfId="0" applyNumberFormat="1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 horizontal="center"/>
      <protection/>
    </xf>
    <xf numFmtId="164" fontId="7" fillId="0" borderId="46" xfId="0" applyNumberFormat="1" applyFont="1" applyFill="1" applyBorder="1" applyAlignment="1" applyProtection="1">
      <alignment horizontal="center" vertical="center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1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40" xfId="58" applyFont="1" applyFill="1" applyBorder="1" applyProtection="1">
      <alignment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3" fillId="0" borderId="22" xfId="0" applyFont="1" applyBorder="1" applyAlignment="1">
      <alignment horizontal="justify" wrapText="1"/>
    </xf>
    <xf numFmtId="0" fontId="23" fillId="0" borderId="22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6" xfId="0" applyFont="1" applyBorder="1" applyAlignment="1" applyProtection="1">
      <alignment wrapText="1"/>
      <protection/>
    </xf>
    <xf numFmtId="0" fontId="20" fillId="0" borderId="12" xfId="0" applyFont="1" applyBorder="1" applyAlignment="1" applyProtection="1">
      <alignment wrapText="1"/>
      <protection/>
    </xf>
    <xf numFmtId="0" fontId="20" fillId="0" borderId="11" xfId="0" applyFont="1" applyBorder="1" applyAlignment="1" applyProtection="1">
      <alignment wrapText="1"/>
      <protection/>
    </xf>
    <xf numFmtId="0" fontId="20" fillId="0" borderId="1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6" xfId="58" applyFont="1" applyFill="1" applyBorder="1" applyAlignment="1">
      <alignment horizontal="center" vertical="center"/>
      <protection/>
    </xf>
    <xf numFmtId="166" fontId="3" fillId="0" borderId="18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16" xfId="58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39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10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0" fontId="15" fillId="0" borderId="54" xfId="58" applyFont="1" applyFill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left" vertical="center" wrapText="1" inden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55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5" fillId="0" borderId="55" xfId="58" applyFont="1" applyFill="1" applyBorder="1" applyAlignment="1" applyProtection="1">
      <alignment horizontal="center" vertical="center" wrapText="1"/>
      <protection/>
    </xf>
    <xf numFmtId="0" fontId="15" fillId="0" borderId="56" xfId="58" applyFont="1" applyFill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horizontal="left" wrapText="1" indent="1"/>
      <protection/>
    </xf>
    <xf numFmtId="0" fontId="20" fillId="0" borderId="48" xfId="0" applyFont="1" applyBorder="1" applyAlignment="1" applyProtection="1">
      <alignment horizontal="left" wrapText="1" indent="1"/>
      <protection/>
    </xf>
    <xf numFmtId="0" fontId="20" fillId="0" borderId="58" xfId="0" applyFont="1" applyBorder="1" applyAlignment="1" applyProtection="1">
      <alignment horizontal="left" wrapText="1" indent="1"/>
      <protection/>
    </xf>
    <xf numFmtId="0" fontId="15" fillId="0" borderId="39" xfId="58" applyFont="1" applyFill="1" applyBorder="1" applyAlignment="1" applyProtection="1">
      <alignment horizontal="left" vertical="center" wrapText="1" indent="1"/>
      <protection/>
    </xf>
    <xf numFmtId="0" fontId="20" fillId="0" borderId="58" xfId="0" applyFont="1" applyBorder="1" applyAlignment="1" applyProtection="1">
      <alignment wrapText="1"/>
      <protection/>
    </xf>
    <xf numFmtId="0" fontId="21" fillId="0" borderId="39" xfId="0" applyFont="1" applyBorder="1" applyAlignment="1" applyProtection="1">
      <alignment wrapText="1"/>
      <protection/>
    </xf>
    <xf numFmtId="0" fontId="15" fillId="0" borderId="39" xfId="58" applyFont="1" applyFill="1" applyBorder="1" applyAlignment="1" applyProtection="1">
      <alignment vertical="center" wrapText="1"/>
      <protection/>
    </xf>
    <xf numFmtId="0" fontId="15" fillId="0" borderId="39" xfId="58" applyFont="1" applyFill="1" applyBorder="1" applyAlignment="1" applyProtection="1">
      <alignment horizontal="left" vertical="center" wrapText="1" indent="1"/>
      <protection/>
    </xf>
    <xf numFmtId="0" fontId="19" fillId="0" borderId="55" xfId="0" applyFont="1" applyBorder="1" applyAlignment="1" applyProtection="1">
      <alignment horizontal="left" vertical="center" wrapText="1" indent="1"/>
      <protection/>
    </xf>
    <xf numFmtId="3" fontId="0" fillId="0" borderId="22" xfId="58" applyNumberFormat="1" applyFont="1" applyFill="1" applyBorder="1" applyAlignment="1" applyProtection="1">
      <alignment/>
      <protection/>
    </xf>
    <xf numFmtId="3" fontId="0" fillId="0" borderId="23" xfId="58" applyNumberFormat="1" applyFont="1" applyFill="1" applyBorder="1" applyAlignment="1" applyProtection="1">
      <alignment/>
      <protection/>
    </xf>
    <xf numFmtId="3" fontId="0" fillId="0" borderId="40" xfId="58" applyNumberFormat="1" applyFont="1" applyFill="1" applyBorder="1" applyAlignment="1" applyProtection="1">
      <alignment/>
      <protection/>
    </xf>
    <xf numFmtId="0" fontId="17" fillId="0" borderId="59" xfId="58" applyFont="1" applyFill="1" applyBorder="1" applyAlignment="1" applyProtection="1">
      <alignment horizontal="left" vertical="center" wrapText="1" indent="1"/>
      <protection/>
    </xf>
    <xf numFmtId="0" fontId="17" fillId="0" borderId="48" xfId="58" applyFont="1" applyFill="1" applyBorder="1" applyAlignment="1" applyProtection="1">
      <alignment horizontal="left" vertical="center" wrapText="1" indent="1"/>
      <protection/>
    </xf>
    <xf numFmtId="0" fontId="17" fillId="0" borderId="60" xfId="58" applyFont="1" applyFill="1" applyBorder="1" applyAlignment="1" applyProtection="1">
      <alignment horizontal="left" vertical="center" wrapText="1" indent="1"/>
      <protection/>
    </xf>
    <xf numFmtId="0" fontId="17" fillId="0" borderId="48" xfId="58" applyFont="1" applyFill="1" applyBorder="1" applyAlignment="1" applyProtection="1">
      <alignment horizontal="left" indent="6"/>
      <protection/>
    </xf>
    <xf numFmtId="0" fontId="17" fillId="0" borderId="48" xfId="58" applyFont="1" applyFill="1" applyBorder="1" applyAlignment="1" applyProtection="1">
      <alignment horizontal="left" vertical="center" wrapText="1" indent="6"/>
      <protection/>
    </xf>
    <xf numFmtId="0" fontId="17" fillId="0" borderId="58" xfId="58" applyFont="1" applyFill="1" applyBorder="1" applyAlignment="1" applyProtection="1">
      <alignment horizontal="left" vertical="center" wrapText="1" indent="6"/>
      <protection/>
    </xf>
    <xf numFmtId="0" fontId="17" fillId="0" borderId="46" xfId="58" applyFont="1" applyFill="1" applyBorder="1" applyAlignment="1" applyProtection="1">
      <alignment horizontal="left" vertical="center" wrapText="1" indent="6"/>
      <protection/>
    </xf>
    <xf numFmtId="0" fontId="17" fillId="0" borderId="58" xfId="58" applyFont="1" applyFill="1" applyBorder="1" applyAlignment="1" applyProtection="1">
      <alignment horizontal="left" vertical="center" wrapText="1" indent="1"/>
      <protection/>
    </xf>
    <xf numFmtId="0" fontId="20" fillId="0" borderId="58" xfId="0" applyFont="1" applyBorder="1" applyAlignment="1" applyProtection="1">
      <alignment horizontal="left" vertical="center" wrapText="1" indent="1"/>
      <protection/>
    </xf>
    <xf numFmtId="0" fontId="20" fillId="0" borderId="48" xfId="0" applyFont="1" applyBorder="1" applyAlignment="1" applyProtection="1">
      <alignment horizontal="left" vertical="center" wrapText="1" indent="1"/>
      <protection/>
    </xf>
    <xf numFmtId="0" fontId="17" fillId="0" borderId="57" xfId="58" applyFont="1" applyFill="1" applyBorder="1" applyAlignment="1" applyProtection="1">
      <alignment horizontal="left" vertical="center" wrapText="1" indent="6"/>
      <protection/>
    </xf>
    <xf numFmtId="0" fontId="17" fillId="0" borderId="57" xfId="58" applyFont="1" applyFill="1" applyBorder="1" applyAlignment="1" applyProtection="1">
      <alignment horizontal="left" vertical="center" wrapText="1" indent="1"/>
      <protection/>
    </xf>
    <xf numFmtId="0" fontId="17" fillId="0" borderId="54" xfId="58" applyFont="1" applyFill="1" applyBorder="1" applyAlignment="1" applyProtection="1">
      <alignment horizontal="left" vertical="center" wrapText="1" indent="1"/>
      <protection/>
    </xf>
    <xf numFmtId="0" fontId="7" fillId="0" borderId="44" xfId="58" applyFont="1" applyFill="1" applyBorder="1" applyAlignment="1" applyProtection="1">
      <alignment horizontal="center" wrapText="1"/>
      <protection/>
    </xf>
    <xf numFmtId="3" fontId="15" fillId="0" borderId="47" xfId="58" applyNumberFormat="1" applyFont="1" applyFill="1" applyBorder="1" applyAlignment="1" applyProtection="1">
      <alignment horizontal="center" vertical="center" wrapText="1"/>
      <protection/>
    </xf>
    <xf numFmtId="3" fontId="15" fillId="0" borderId="18" xfId="58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43" xfId="58" applyFont="1" applyFill="1" applyBorder="1" applyAlignment="1" applyProtection="1">
      <alignment horizontal="center" wrapText="1"/>
      <protection/>
    </xf>
    <xf numFmtId="0" fontId="5" fillId="0" borderId="50" xfId="0" applyFont="1" applyFill="1" applyBorder="1" applyAlignment="1" applyProtection="1">
      <alignment horizontal="center"/>
      <protection/>
    </xf>
    <xf numFmtId="164" fontId="3" fillId="0" borderId="26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/>
      <protection/>
    </xf>
    <xf numFmtId="164" fontId="3" fillId="0" borderId="18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/>
      <protection/>
    </xf>
    <xf numFmtId="0" fontId="15" fillId="0" borderId="25" xfId="58" applyFont="1" applyFill="1" applyBorder="1" applyAlignment="1" applyProtection="1">
      <alignment horizontal="center"/>
      <protection/>
    </xf>
    <xf numFmtId="3" fontId="15" fillId="0" borderId="47" xfId="58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wrapText="1"/>
      <protection/>
    </xf>
    <xf numFmtId="164" fontId="3" fillId="0" borderId="0" xfId="58" applyNumberFormat="1" applyFont="1" applyFill="1" applyBorder="1" applyAlignment="1" applyProtection="1">
      <alignment vertical="center" wrapText="1"/>
      <protection/>
    </xf>
    <xf numFmtId="0" fontId="3" fillId="0" borderId="61" xfId="0" applyFont="1" applyFill="1" applyBorder="1" applyAlignment="1" applyProtection="1">
      <alignment vertical="center" wrapTex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27" fillId="0" borderId="11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49" fontId="27" fillId="0" borderId="0" xfId="0" applyNumberFormat="1" applyFont="1" applyBorder="1" applyAlignment="1">
      <alignment horizontal="center" vertical="top" wrapTex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/>
    </xf>
    <xf numFmtId="0" fontId="15" fillId="0" borderId="17" xfId="58" applyFont="1" applyFill="1" applyBorder="1" applyAlignment="1" applyProtection="1">
      <alignment horizontal="center"/>
      <protection/>
    </xf>
    <xf numFmtId="0" fontId="15" fillId="0" borderId="56" xfId="58" applyFont="1" applyFill="1" applyBorder="1" applyAlignment="1" applyProtection="1">
      <alignment horizontal="center"/>
      <protection/>
    </xf>
    <xf numFmtId="0" fontId="17" fillId="0" borderId="44" xfId="58" applyFont="1" applyFill="1" applyBorder="1" applyProtection="1">
      <alignment/>
      <protection/>
    </xf>
    <xf numFmtId="164" fontId="0" fillId="0" borderId="11" xfId="58" applyNumberFormat="1" applyFont="1" applyFill="1" applyBorder="1" applyAlignment="1" applyProtection="1">
      <alignment vertical="center" wrapText="1"/>
      <protection locked="0"/>
    </xf>
    <xf numFmtId="3" fontId="0" fillId="0" borderId="19" xfId="58" applyNumberFormat="1" applyFont="1" applyFill="1" applyBorder="1" applyAlignment="1" applyProtection="1">
      <alignment/>
      <protection/>
    </xf>
    <xf numFmtId="164" fontId="0" fillId="0" borderId="12" xfId="58" applyNumberFormat="1" applyFont="1" applyFill="1" applyBorder="1" applyAlignment="1" applyProtection="1">
      <alignment vertical="center" wrapText="1"/>
      <protection locked="0"/>
    </xf>
    <xf numFmtId="3" fontId="0" fillId="0" borderId="36" xfId="58" applyNumberFormat="1" applyFont="1" applyFill="1" applyBorder="1" applyAlignment="1" applyProtection="1">
      <alignment/>
      <protection/>
    </xf>
    <xf numFmtId="164" fontId="3" fillId="0" borderId="16" xfId="58" applyNumberFormat="1" applyFont="1" applyFill="1" applyBorder="1" applyAlignment="1" applyProtection="1">
      <alignment vertical="center" wrapText="1"/>
      <protection/>
    </xf>
    <xf numFmtId="164" fontId="0" fillId="0" borderId="13" xfId="58" applyNumberFormat="1" applyFont="1" applyFill="1" applyBorder="1" applyAlignment="1" applyProtection="1">
      <alignment vertical="center" wrapText="1"/>
      <protection locked="0"/>
    </xf>
    <xf numFmtId="3" fontId="0" fillId="0" borderId="21" xfId="58" applyNumberFormat="1" applyFont="1" applyFill="1" applyBorder="1" applyAlignment="1" applyProtection="1">
      <alignment/>
      <protection/>
    </xf>
    <xf numFmtId="164" fontId="0" fillId="0" borderId="16" xfId="58" applyNumberFormat="1" applyFont="1" applyFill="1" applyBorder="1" applyAlignment="1" applyProtection="1">
      <alignment vertical="center" wrapText="1"/>
      <protection locked="0"/>
    </xf>
    <xf numFmtId="164" fontId="0" fillId="0" borderId="27" xfId="58" applyNumberFormat="1" applyFont="1" applyFill="1" applyBorder="1" applyAlignment="1" applyProtection="1">
      <alignment vertical="center" wrapText="1"/>
      <protection locked="0"/>
    </xf>
    <xf numFmtId="3" fontId="0" fillId="0" borderId="28" xfId="58" applyNumberFormat="1" applyFont="1" applyFill="1" applyBorder="1" applyAlignment="1" applyProtection="1">
      <alignment/>
      <protection/>
    </xf>
    <xf numFmtId="3" fontId="0" fillId="0" borderId="29" xfId="58" applyNumberFormat="1" applyFont="1" applyFill="1" applyBorder="1" applyAlignment="1" applyProtection="1">
      <alignment/>
      <protection/>
    </xf>
    <xf numFmtId="0" fontId="20" fillId="0" borderId="57" xfId="0" applyFont="1" applyBorder="1" applyAlignment="1" applyProtection="1">
      <alignment horizontal="left" wrapText="1" indent="1"/>
      <protection locked="0"/>
    </xf>
    <xf numFmtId="0" fontId="0" fillId="0" borderId="22" xfId="0" applyBorder="1" applyAlignment="1">
      <alignment/>
    </xf>
    <xf numFmtId="164" fontId="19" fillId="0" borderId="47" xfId="0" applyNumberFormat="1" applyFont="1" applyBorder="1" applyAlignment="1" applyProtection="1" quotePrefix="1">
      <alignment horizontal="right" vertical="center" wrapText="1" indent="1"/>
      <protection/>
    </xf>
    <xf numFmtId="3" fontId="3" fillId="0" borderId="65" xfId="58" applyNumberFormat="1" applyFont="1" applyFill="1" applyBorder="1" applyAlignment="1" applyProtection="1">
      <alignment vertical="center" wrapText="1"/>
      <protection/>
    </xf>
    <xf numFmtId="3" fontId="0" fillId="0" borderId="14" xfId="58" applyNumberFormat="1" applyFont="1" applyFill="1" applyBorder="1" applyAlignment="1" applyProtection="1">
      <alignment vertical="center" wrapText="1"/>
      <protection/>
    </xf>
    <xf numFmtId="3" fontId="0" fillId="0" borderId="24" xfId="58" applyNumberFormat="1" applyFont="1" applyFill="1" applyBorder="1" applyAlignment="1" applyProtection="1">
      <alignment vertical="center" wrapText="1"/>
      <protection/>
    </xf>
    <xf numFmtId="3" fontId="0" fillId="0" borderId="25" xfId="58" applyNumberFormat="1" applyFont="1" applyFill="1" applyBorder="1" applyAlignment="1" applyProtection="1">
      <alignment vertical="center" wrapText="1"/>
      <protection/>
    </xf>
    <xf numFmtId="3" fontId="0" fillId="0" borderId="11" xfId="58" applyNumberFormat="1" applyFont="1" applyFill="1" applyBorder="1" applyAlignment="1" applyProtection="1">
      <alignment vertical="center" wrapText="1"/>
      <protection/>
    </xf>
    <xf numFmtId="3" fontId="0" fillId="0" borderId="22" xfId="58" applyNumberFormat="1" applyFont="1" applyFill="1" applyBorder="1" applyAlignment="1" applyProtection="1">
      <alignment vertical="center" wrapText="1"/>
      <protection/>
    </xf>
    <xf numFmtId="3" fontId="0" fillId="0" borderId="19" xfId="58" applyNumberFormat="1" applyFont="1" applyFill="1" applyBorder="1" applyAlignment="1" applyProtection="1">
      <alignment vertical="center" wrapText="1"/>
      <protection/>
    </xf>
    <xf numFmtId="3" fontId="0" fillId="0" borderId="13" xfId="58" applyNumberFormat="1" applyFont="1" applyFill="1" applyBorder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 vertical="center" wrapText="1"/>
      <protection/>
    </xf>
    <xf numFmtId="3" fontId="0" fillId="0" borderId="21" xfId="58" applyNumberFormat="1" applyFont="1" applyFill="1" applyBorder="1" applyAlignment="1" applyProtection="1">
      <alignment vertical="center" wrapText="1"/>
      <protection/>
    </xf>
    <xf numFmtId="3" fontId="0" fillId="0" borderId="12" xfId="58" applyNumberFormat="1" applyFont="1" applyFill="1" applyBorder="1" applyAlignment="1" applyProtection="1">
      <alignment vertical="center" wrapText="1"/>
      <protection/>
    </xf>
    <xf numFmtId="3" fontId="0" fillId="0" borderId="40" xfId="58" applyNumberFormat="1" applyFont="1" applyFill="1" applyBorder="1" applyAlignment="1" applyProtection="1">
      <alignment vertical="center" wrapText="1"/>
      <protection/>
    </xf>
    <xf numFmtId="3" fontId="0" fillId="0" borderId="36" xfId="58" applyNumberFormat="1" applyFont="1" applyFill="1" applyBorder="1" applyAlignment="1" applyProtection="1">
      <alignment vertical="center" wrapText="1"/>
      <protection/>
    </xf>
    <xf numFmtId="3" fontId="0" fillId="0" borderId="16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 vertical="center" wrapText="1"/>
      <protection/>
    </xf>
    <xf numFmtId="3" fontId="0" fillId="0" borderId="27" xfId="58" applyNumberFormat="1" applyFont="1" applyFill="1" applyBorder="1" applyAlignment="1" applyProtection="1">
      <alignment vertical="center" wrapText="1"/>
      <protection/>
    </xf>
    <xf numFmtId="3" fontId="0" fillId="0" borderId="28" xfId="58" applyNumberFormat="1" applyFont="1" applyFill="1" applyBorder="1" applyAlignment="1" applyProtection="1">
      <alignment vertical="center" wrapText="1"/>
      <protection/>
    </xf>
    <xf numFmtId="3" fontId="0" fillId="0" borderId="29" xfId="58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/>
    </xf>
    <xf numFmtId="0" fontId="20" fillId="0" borderId="15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49" fontId="27" fillId="0" borderId="66" xfId="0" applyNumberFormat="1" applyFont="1" applyBorder="1" applyAlignment="1">
      <alignment horizontal="center" vertical="top" wrapText="1"/>
    </xf>
    <xf numFmtId="0" fontId="0" fillId="0" borderId="67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vertical="distributed"/>
    </xf>
    <xf numFmtId="0" fontId="0" fillId="0" borderId="48" xfId="0" applyBorder="1" applyAlignment="1">
      <alignment/>
    </xf>
    <xf numFmtId="0" fontId="0" fillId="0" borderId="38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64" fontId="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7" fillId="0" borderId="69" xfId="58" applyFont="1" applyFill="1" applyBorder="1" applyAlignment="1" applyProtection="1">
      <alignment horizontal="center" vertical="center" wrapText="1"/>
      <protection/>
    </xf>
    <xf numFmtId="0" fontId="7" fillId="0" borderId="70" xfId="58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22" xfId="58" applyFont="1" applyFill="1" applyBorder="1" applyAlignment="1">
      <alignment horizontal="right" vertical="center"/>
      <protection/>
    </xf>
    <xf numFmtId="164" fontId="5" fillId="0" borderId="22" xfId="58" applyNumberFormat="1" applyFont="1" applyFill="1" applyBorder="1" applyAlignment="1" applyProtection="1">
      <alignment horizontal="right" vertical="center"/>
      <protection/>
    </xf>
    <xf numFmtId="164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58" xfId="0" applyFont="1" applyBorder="1" applyAlignment="1">
      <alignment horizontal="left" vertical="center" wrapText="1"/>
    </xf>
    <xf numFmtId="164" fontId="29" fillId="0" borderId="22" xfId="0" applyNumberFormat="1" applyFont="1" applyFill="1" applyBorder="1" applyAlignment="1" applyProtection="1">
      <alignment vertical="center" wrapText="1"/>
      <protection locked="0"/>
    </xf>
    <xf numFmtId="4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/>
    </xf>
    <xf numFmtId="3" fontId="29" fillId="0" borderId="22" xfId="0" applyNumberFormat="1" applyFont="1" applyFill="1" applyBorder="1" applyAlignment="1" applyProtection="1">
      <alignment vertical="center" wrapText="1"/>
      <protection locked="0"/>
    </xf>
    <xf numFmtId="3" fontId="29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/>
      <protection/>
    </xf>
    <xf numFmtId="16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0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>
      <alignment/>
      <protection/>
    </xf>
    <xf numFmtId="0" fontId="7" fillId="0" borderId="16" xfId="58" applyFont="1" applyFill="1" applyBorder="1" applyAlignment="1" applyProtection="1">
      <alignment horizontal="left" vertical="center" wrapText="1" indent="1"/>
      <protection/>
    </xf>
    <xf numFmtId="0" fontId="7" fillId="0" borderId="39" xfId="58" applyFont="1" applyFill="1" applyBorder="1" applyAlignment="1" applyProtection="1">
      <alignment horizontal="left" vertical="center" wrapText="1" indent="1"/>
      <protection/>
    </xf>
    <xf numFmtId="164" fontId="7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50" xfId="58" applyNumberFormat="1" applyFont="1" applyFill="1" applyBorder="1" applyAlignment="1" applyProtection="1">
      <alignment horizontal="right" vertical="center" wrapText="1" indent="1"/>
      <protection/>
    </xf>
    <xf numFmtId="49" fontId="14" fillId="0" borderId="12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57" xfId="0" applyFont="1" applyBorder="1" applyAlignment="1" applyProtection="1">
      <alignment horizontal="left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vertical="center" wrapText="1"/>
      <protection locked="0"/>
    </xf>
    <xf numFmtId="49" fontId="14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8" xfId="0" applyFont="1" applyBorder="1" applyAlignment="1" applyProtection="1">
      <alignment horizontal="left" wrapText="1" indent="1"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58" applyNumberFormat="1" applyFont="1" applyFill="1" applyBorder="1" applyAlignment="1" applyProtection="1">
      <alignment vertical="center" wrapText="1"/>
      <protection locked="0"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58" applyNumberFormat="1" applyFont="1" applyFill="1" applyBorder="1" applyAlignment="1" applyProtection="1">
      <alignment vertical="center" wrapText="1"/>
      <protection locked="0"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35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58" xfId="0" applyFont="1" applyBorder="1" applyAlignment="1" applyProtection="1">
      <alignment horizontal="left" vertical="center" wrapText="1" indent="1"/>
      <protection/>
    </xf>
    <xf numFmtId="164" fontId="14" fillId="35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vertical="center" wrapText="1"/>
      <protection locked="0"/>
    </xf>
    <xf numFmtId="0" fontId="19" fillId="0" borderId="39" xfId="0" applyFont="1" applyBorder="1" applyAlignment="1" applyProtection="1">
      <alignment horizontal="left" vertical="center" wrapText="1" indent="1"/>
      <protection/>
    </xf>
    <xf numFmtId="164" fontId="7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5" xfId="58" applyNumberFormat="1" applyFont="1" applyFill="1" applyBorder="1" applyAlignment="1" applyProtection="1">
      <alignment vertical="center" wrapTex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6" xfId="0" applyFont="1" applyBorder="1" applyAlignment="1" applyProtection="1">
      <alignment vertical="center" wrapText="1"/>
      <protection/>
    </xf>
    <xf numFmtId="0" fontId="23" fillId="0" borderId="58" xfId="0" applyFont="1" applyBorder="1" applyAlignment="1" applyProtection="1">
      <alignment horizontal="left" vertical="center" wrapText="1"/>
      <protection/>
    </xf>
    <xf numFmtId="0" fontId="30" fillId="0" borderId="0" xfId="58" applyFont="1" applyFill="1">
      <alignment/>
      <protection/>
    </xf>
    <xf numFmtId="0" fontId="23" fillId="0" borderId="12" xfId="0" applyFont="1" applyBorder="1" applyAlignment="1" applyProtection="1">
      <alignment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0" fontId="23" fillId="0" borderId="13" xfId="0" applyFont="1" applyBorder="1" applyAlignment="1" applyProtection="1">
      <alignment vertical="center" wrapText="1"/>
      <protection/>
    </xf>
    <xf numFmtId="164" fontId="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9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0" fontId="19" fillId="0" borderId="55" xfId="0" applyFont="1" applyBorder="1" applyAlignment="1" applyProtection="1">
      <alignment vertical="center" wrapText="1"/>
      <protection/>
    </xf>
    <xf numFmtId="164" fontId="14" fillId="0" borderId="26" xfId="58" applyNumberFormat="1" applyFont="1" applyFill="1" applyBorder="1" applyAlignment="1" applyProtection="1">
      <alignment vertical="center" wrapText="1"/>
      <protection locked="0"/>
    </xf>
    <xf numFmtId="0" fontId="7" fillId="0" borderId="71" xfId="58" applyFont="1" applyFill="1" applyBorder="1" applyAlignment="1" applyProtection="1">
      <alignment horizontal="center" vertical="center" wrapText="1"/>
      <protection/>
    </xf>
    <xf numFmtId="0" fontId="7" fillId="0" borderId="71" xfId="58" applyFont="1" applyFill="1" applyBorder="1" applyAlignment="1" applyProtection="1">
      <alignment vertical="center" wrapText="1"/>
      <protection/>
    </xf>
    <xf numFmtId="164" fontId="7" fillId="0" borderId="7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71" xfId="58" applyFont="1" applyFill="1" applyBorder="1" applyAlignment="1" applyProtection="1">
      <alignment horizontal="right" vertical="center" wrapText="1" indent="1"/>
      <protection locked="0"/>
    </xf>
    <xf numFmtId="164" fontId="14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58" applyFont="1" applyFill="1" applyBorder="1" applyAlignment="1">
      <alignment horizontal="right" vertical="center"/>
      <protection/>
    </xf>
    <xf numFmtId="164" fontId="16" fillId="0" borderId="22" xfId="58" applyNumberFormat="1" applyFont="1" applyFill="1" applyBorder="1" applyAlignment="1" applyProtection="1">
      <alignment horizontal="right" vertical="center"/>
      <protection/>
    </xf>
    <xf numFmtId="0" fontId="16" fillId="0" borderId="22" xfId="0" applyFont="1" applyFill="1" applyBorder="1" applyAlignment="1" applyProtection="1">
      <alignment horizontal="right" vertical="center"/>
      <protection/>
    </xf>
    <xf numFmtId="0" fontId="14" fillId="0" borderId="0" xfId="58" applyFont="1" applyFill="1" applyBorder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7" fillId="0" borderId="17" xfId="58" applyFont="1" applyFill="1" applyBorder="1" applyAlignment="1" applyProtection="1">
      <alignment horizontal="left" vertical="center" wrapText="1" indent="1"/>
      <protection/>
    </xf>
    <xf numFmtId="0" fontId="7" fillId="0" borderId="56" xfId="58" applyFont="1" applyFill="1" applyBorder="1" applyAlignment="1" applyProtection="1">
      <alignment vertical="center" wrapText="1"/>
      <protection/>
    </xf>
    <xf numFmtId="164" fontId="7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72" xfId="58" applyNumberFormat="1" applyFont="1" applyFill="1" applyBorder="1" applyAlignment="1" applyProtection="1">
      <alignment horizontal="right" vertical="center" wrapText="1" indent="1"/>
      <protection/>
    </xf>
    <xf numFmtId="49" fontId="14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59" xfId="58" applyFont="1" applyFill="1" applyBorder="1" applyAlignment="1" applyProtection="1">
      <alignment horizontal="left" vertical="center" wrapText="1" indent="1"/>
      <protection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44" xfId="58" applyNumberFormat="1" applyFont="1" applyFill="1" applyBorder="1" applyAlignment="1" applyProtection="1">
      <alignment vertical="center" wrapText="1"/>
      <protection locked="0"/>
    </xf>
    <xf numFmtId="0" fontId="14" fillId="0" borderId="48" xfId="58" applyFont="1" applyFill="1" applyBorder="1" applyAlignment="1" applyProtection="1">
      <alignment horizontal="left" vertical="center" wrapText="1" indent="1"/>
      <protection/>
    </xf>
    <xf numFmtId="3" fontId="14" fillId="0" borderId="19" xfId="58" applyNumberFormat="1" applyFont="1" applyFill="1" applyBorder="1" applyAlignment="1" applyProtection="1">
      <alignment vertical="center" wrapText="1"/>
      <protection locked="0"/>
    </xf>
    <xf numFmtId="0" fontId="14" fillId="0" borderId="0" xfId="58" applyFont="1" applyFill="1">
      <alignment/>
      <protection/>
    </xf>
    <xf numFmtId="3" fontId="14" fillId="0" borderId="20" xfId="58" applyNumberFormat="1" applyFont="1" applyFill="1" applyBorder="1" applyAlignment="1" applyProtection="1">
      <alignment vertical="center" wrapText="1"/>
      <protection locked="0"/>
    </xf>
    <xf numFmtId="0" fontId="14" fillId="0" borderId="60" xfId="58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48" xfId="58" applyFont="1" applyFill="1" applyBorder="1" applyAlignment="1" applyProtection="1">
      <alignment horizontal="left" indent="6"/>
      <protection/>
    </xf>
    <xf numFmtId="0" fontId="14" fillId="0" borderId="48" xfId="58" applyFont="1" applyFill="1" applyBorder="1" applyAlignment="1" applyProtection="1">
      <alignment horizontal="left" vertical="center" wrapText="1" indent="6"/>
      <protection/>
    </xf>
    <xf numFmtId="49" fontId="14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58" xfId="58" applyFont="1" applyFill="1" applyBorder="1" applyAlignment="1" applyProtection="1">
      <alignment horizontal="left" vertical="center" wrapText="1" indent="6"/>
      <protection/>
    </xf>
    <xf numFmtId="49" fontId="14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46" xfId="58" applyFont="1" applyFill="1" applyBorder="1" applyAlignment="1" applyProtection="1">
      <alignment horizontal="left" vertical="center" wrapText="1" indent="6"/>
      <protection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36" xfId="58" applyNumberFormat="1" applyFont="1" applyFill="1" applyBorder="1" applyAlignment="1" applyProtection="1">
      <alignment vertical="center" wrapText="1"/>
      <protection locked="0"/>
    </xf>
    <xf numFmtId="0" fontId="7" fillId="0" borderId="39" xfId="58" applyFont="1" applyFill="1" applyBorder="1" applyAlignment="1" applyProtection="1">
      <alignment vertical="center" wrapText="1"/>
      <protection/>
    </xf>
    <xf numFmtId="164" fontId="7" fillId="0" borderId="47" xfId="58" applyNumberFormat="1" applyFont="1" applyFill="1" applyBorder="1" applyAlignment="1" applyProtection="1">
      <alignment horizontal="right" vertical="center" wrapText="1" indent="1"/>
      <protection/>
    </xf>
    <xf numFmtId="3" fontId="14" fillId="0" borderId="25" xfId="58" applyNumberFormat="1" applyFont="1" applyFill="1" applyBorder="1" applyAlignment="1" applyProtection="1">
      <alignment vertical="center" wrapText="1"/>
      <protection locked="0"/>
    </xf>
    <xf numFmtId="0" fontId="14" fillId="0" borderId="58" xfId="58" applyFont="1" applyFill="1" applyBorder="1" applyAlignment="1" applyProtection="1">
      <alignment horizontal="left" vertical="center" wrapText="1" indent="1"/>
      <protection/>
    </xf>
    <xf numFmtId="164" fontId="14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8" xfId="0" applyFont="1" applyBorder="1" applyAlignment="1" applyProtection="1">
      <alignment horizontal="left" vertical="center" wrapText="1" indent="1"/>
      <protection/>
    </xf>
    <xf numFmtId="0" fontId="14" fillId="0" borderId="57" xfId="58" applyFont="1" applyFill="1" applyBorder="1" applyAlignment="1" applyProtection="1">
      <alignment horizontal="left" vertical="center" wrapText="1" indent="6"/>
      <protection/>
    </xf>
    <xf numFmtId="164" fontId="14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9" xfId="58" applyFont="1" applyFill="1" applyBorder="1" applyAlignment="1" applyProtection="1">
      <alignment horizontal="left" vertical="center" wrapText="1" indent="1"/>
      <protection/>
    </xf>
    <xf numFmtId="0" fontId="14" fillId="0" borderId="57" xfId="58" applyFont="1" applyFill="1" applyBorder="1" applyAlignment="1" applyProtection="1">
      <alignment horizontal="left" vertical="center" wrapText="1" indent="1"/>
      <protection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54" xfId="58" applyFont="1" applyFill="1" applyBorder="1" applyAlignment="1" applyProtection="1">
      <alignment horizontal="left" vertical="center" wrapText="1" indent="1"/>
      <protection/>
    </xf>
    <xf numFmtId="164" fontId="7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47" xfId="0" applyNumberFormat="1" applyFont="1" applyBorder="1" applyAlignment="1" applyProtection="1">
      <alignment horizontal="right" vertical="center" wrapText="1" indent="1"/>
      <protection/>
    </xf>
    <xf numFmtId="164" fontId="19" fillId="0" borderId="18" xfId="0" applyNumberFormat="1" applyFont="1" applyBorder="1" applyAlignment="1" applyProtection="1">
      <alignment horizontal="right" vertical="center" wrapText="1" inden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3" fontId="14" fillId="0" borderId="26" xfId="58" applyNumberFormat="1" applyFont="1" applyFill="1" applyBorder="1" applyAlignment="1" applyProtection="1">
      <alignment vertical="center" wrapText="1"/>
      <protection locked="0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24" xfId="0" applyFont="1" applyBorder="1" applyAlignment="1">
      <alignment vertical="top" wrapText="1"/>
    </xf>
    <xf numFmtId="0" fontId="32" fillId="0" borderId="25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32" fillId="0" borderId="37" xfId="0" applyFont="1" applyBorder="1" applyAlignment="1">
      <alignment vertical="top" wrapText="1"/>
    </xf>
    <xf numFmtId="0" fontId="32" fillId="0" borderId="38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43" xfId="59" applyFont="1" applyFill="1" applyBorder="1" applyAlignment="1" applyProtection="1">
      <alignment horizontal="center" vertical="center"/>
      <protection/>
    </xf>
    <xf numFmtId="0" fontId="3" fillId="0" borderId="44" xfId="59" applyFont="1" applyFill="1" applyBorder="1" applyAlignment="1" applyProtection="1">
      <alignment horizontal="center" vertical="center"/>
      <protection/>
    </xf>
    <xf numFmtId="0" fontId="0" fillId="0" borderId="0" xfId="59" applyFont="1" applyFill="1" applyProtection="1">
      <alignment/>
      <protection/>
    </xf>
    <xf numFmtId="0" fontId="0" fillId="0" borderId="16" xfId="59" applyFont="1" applyFill="1" applyBorder="1" applyAlignment="1" applyProtection="1">
      <alignment horizontal="left" vertical="center" indent="1"/>
      <protection/>
    </xf>
    <xf numFmtId="0" fontId="0" fillId="0" borderId="0" xfId="59" applyFont="1" applyFill="1" applyAlignment="1" applyProtection="1">
      <alignment vertical="center"/>
      <protection/>
    </xf>
    <xf numFmtId="0" fontId="0" fillId="0" borderId="10" xfId="59" applyFont="1" applyFill="1" applyBorder="1" applyAlignment="1" applyProtection="1">
      <alignment horizontal="left" vertical="center" indent="1"/>
      <protection/>
    </xf>
    <xf numFmtId="0" fontId="0" fillId="0" borderId="35" xfId="59" applyFont="1" applyFill="1" applyBorder="1" applyAlignment="1" applyProtection="1">
      <alignment horizontal="left" vertical="center" wrapText="1" indent="1"/>
      <protection/>
    </xf>
    <xf numFmtId="164" fontId="0" fillId="0" borderId="35" xfId="59" applyNumberFormat="1" applyFont="1" applyFill="1" applyBorder="1" applyAlignment="1" applyProtection="1">
      <alignment vertical="center"/>
      <protection locked="0"/>
    </xf>
    <xf numFmtId="164" fontId="0" fillId="0" borderId="20" xfId="59" applyNumberFormat="1" applyFont="1" applyFill="1" applyBorder="1" applyAlignment="1" applyProtection="1">
      <alignment vertical="center"/>
      <protection/>
    </xf>
    <xf numFmtId="0" fontId="0" fillId="0" borderId="11" xfId="59" applyFont="1" applyFill="1" applyBorder="1" applyAlignment="1" applyProtection="1">
      <alignment horizontal="left" vertical="center" indent="1"/>
      <protection/>
    </xf>
    <xf numFmtId="0" fontId="0" fillId="0" borderId="22" xfId="59" applyFont="1" applyFill="1" applyBorder="1" applyAlignment="1" applyProtection="1">
      <alignment horizontal="left" vertical="center" wrapText="1" indent="1"/>
      <protection/>
    </xf>
    <xf numFmtId="164" fontId="0" fillId="0" borderId="22" xfId="59" applyNumberFormat="1" applyFont="1" applyFill="1" applyBorder="1" applyAlignment="1" applyProtection="1">
      <alignment vertical="center"/>
      <protection locked="0"/>
    </xf>
    <xf numFmtId="164" fontId="0" fillId="0" borderId="19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 locked="0"/>
    </xf>
    <xf numFmtId="0" fontId="0" fillId="0" borderId="40" xfId="59" applyFont="1" applyFill="1" applyBorder="1" applyAlignment="1" applyProtection="1">
      <alignment horizontal="left" vertical="center" wrapText="1" indent="1"/>
      <protection/>
    </xf>
    <xf numFmtId="164" fontId="0" fillId="0" borderId="40" xfId="59" applyNumberFormat="1" applyFont="1" applyFill="1" applyBorder="1" applyAlignment="1" applyProtection="1">
      <alignment vertical="center"/>
      <protection locked="0"/>
    </xf>
    <xf numFmtId="164" fontId="0" fillId="0" borderId="36" xfId="59" applyNumberFormat="1" applyFont="1" applyFill="1" applyBorder="1" applyAlignment="1" applyProtection="1">
      <alignment vertical="center"/>
      <protection/>
    </xf>
    <xf numFmtId="0" fontId="0" fillId="0" borderId="22" xfId="59" applyFont="1" applyFill="1" applyBorder="1" applyAlignment="1" applyProtection="1">
      <alignment horizontal="left" vertical="center" indent="1"/>
      <protection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59" applyFont="1" applyFill="1" applyBorder="1" applyAlignment="1" applyProtection="1">
      <alignment horizontal="left" vertical="center" indent="1"/>
      <protection/>
    </xf>
    <xf numFmtId="164" fontId="3" fillId="0" borderId="18" xfId="59" applyNumberFormat="1" applyFont="1" applyFill="1" applyBorder="1" applyAlignment="1" applyProtection="1">
      <alignment vertical="center"/>
      <protection/>
    </xf>
    <xf numFmtId="164" fontId="3" fillId="0" borderId="26" xfId="59" applyNumberFormat="1" applyFont="1" applyFill="1" applyBorder="1" applyAlignment="1" applyProtection="1">
      <alignment vertical="center"/>
      <protection/>
    </xf>
    <xf numFmtId="0" fontId="0" fillId="0" borderId="40" xfId="59" applyFont="1" applyFill="1" applyBorder="1" applyAlignment="1" applyProtection="1">
      <alignment horizontal="left" vertical="center" indent="1"/>
      <protection/>
    </xf>
    <xf numFmtId="0" fontId="3" fillId="0" borderId="18" xfId="59" applyFont="1" applyFill="1" applyBorder="1" applyAlignment="1" applyProtection="1">
      <alignment horizontal="left" indent="1"/>
      <protection/>
    </xf>
    <xf numFmtId="164" fontId="3" fillId="0" borderId="18" xfId="59" applyNumberFormat="1" applyFont="1" applyFill="1" applyBorder="1" applyProtection="1">
      <alignment/>
      <protection/>
    </xf>
    <xf numFmtId="0" fontId="0" fillId="0" borderId="0" xfId="59" applyFont="1" applyFill="1" applyProtection="1">
      <alignment/>
      <protection locked="0"/>
    </xf>
    <xf numFmtId="0" fontId="33" fillId="0" borderId="16" xfId="0" applyFont="1" applyFill="1" applyBorder="1" applyAlignment="1" applyProtection="1">
      <alignment vertical="center" wrapText="1"/>
      <protection/>
    </xf>
    <xf numFmtId="164" fontId="33" fillId="0" borderId="2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vertical="center"/>
    </xf>
    <xf numFmtId="0" fontId="28" fillId="0" borderId="75" xfId="0" applyFont="1" applyFill="1" applyBorder="1" applyAlignment="1" applyProtection="1">
      <alignment horizontal="left" vertical="center" wrapText="1"/>
      <protection locked="0"/>
    </xf>
    <xf numFmtId="164" fontId="28" fillId="0" borderId="76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77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4" fontId="0" fillId="0" borderId="0" xfId="0" applyNumberFormat="1" applyFont="1" applyFill="1" applyAlignment="1">
      <alignment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6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right" vertical="center" wrapText="1" indent="1"/>
      <protection/>
    </xf>
    <xf numFmtId="0" fontId="3" fillId="0" borderId="43" xfId="58" applyFont="1" applyFill="1" applyBorder="1" applyAlignment="1" applyProtection="1">
      <alignment horizontal="center" wrapText="1"/>
      <protection/>
    </xf>
    <xf numFmtId="0" fontId="3" fillId="0" borderId="44" xfId="58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164" fontId="3" fillId="0" borderId="79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58" applyFont="1" applyFill="1" applyBorder="1" applyAlignment="1" applyProtection="1">
      <alignment horizontal="center" vertical="center" wrapText="1"/>
      <protection/>
    </xf>
    <xf numFmtId="0" fontId="3" fillId="0" borderId="39" xfId="58" applyFont="1" applyFill="1" applyBorder="1" applyAlignment="1" applyProtection="1">
      <alignment horizontal="left" vertical="center" wrapText="1" indent="1"/>
      <protection/>
    </xf>
    <xf numFmtId="3" fontId="3" fillId="0" borderId="30" xfId="58" applyNumberFormat="1" applyFont="1" applyFill="1" applyBorder="1" applyAlignment="1" applyProtection="1">
      <alignment horizontal="right" vertical="center" wrapText="1" indent="1"/>
      <protection/>
    </xf>
    <xf numFmtId="3" fontId="3" fillId="0" borderId="47" xfId="58" applyNumberFormat="1" applyFont="1" applyFill="1" applyBorder="1" applyAlignment="1" applyProtection="1">
      <alignment horizontal="right" vertical="center" wrapText="1" indent="1"/>
      <protection/>
    </xf>
    <xf numFmtId="3" fontId="3" fillId="0" borderId="39" xfId="58" applyNumberFormat="1" applyFont="1" applyFill="1" applyBorder="1" applyAlignment="1" applyProtection="1">
      <alignment horizontal="right" vertical="center" wrapText="1" indent="1"/>
      <protection/>
    </xf>
    <xf numFmtId="3" fontId="3" fillId="0" borderId="26" xfId="58" applyNumberFormat="1" applyFont="1" applyFill="1" applyBorder="1" applyAlignment="1" applyProtection="1">
      <alignment horizontal="right" vertical="center" wrapText="1"/>
      <protection/>
    </xf>
    <xf numFmtId="3" fontId="3" fillId="0" borderId="47" xfId="58" applyNumberFormat="1" applyFont="1" applyFill="1" applyBorder="1" applyAlignment="1" applyProtection="1">
      <alignment horizontal="right" vertical="center" wrapText="1"/>
      <protection/>
    </xf>
    <xf numFmtId="3" fontId="3" fillId="0" borderId="39" xfId="58" applyNumberFormat="1" applyFont="1" applyFill="1" applyBorder="1" applyAlignment="1" applyProtection="1">
      <alignment horizontal="right" vertical="center" wrapText="1"/>
      <protection/>
    </xf>
    <xf numFmtId="3" fontId="3" fillId="0" borderId="26" xfId="58" applyNumberFormat="1" applyFont="1" applyFill="1" applyBorder="1" applyAlignment="1" applyProtection="1">
      <alignment horizontal="right" vertical="center" wrapText="1" indent="1"/>
      <protection/>
    </xf>
    <xf numFmtId="49" fontId="0" fillId="0" borderId="12" xfId="58" applyNumberFormat="1" applyFont="1" applyFill="1" applyBorder="1" applyAlignment="1" applyProtection="1">
      <alignment horizontal="center" vertical="center" wrapText="1"/>
      <protection/>
    </xf>
    <xf numFmtId="0" fontId="27" fillId="0" borderId="57" xfId="0" applyFont="1" applyBorder="1" applyAlignment="1" applyProtection="1">
      <alignment horizontal="left" wrapText="1"/>
      <protection/>
    </xf>
    <xf numFmtId="3" fontId="0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49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Font="1" applyBorder="1" applyAlignment="1" applyProtection="1">
      <alignment horizontal="left" wrapText="1"/>
      <protection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9" fontId="0" fillId="0" borderId="13" xfId="58" applyNumberFormat="1" applyFont="1" applyFill="1" applyBorder="1" applyAlignment="1" applyProtection="1">
      <alignment horizontal="center" vertical="center" wrapText="1"/>
      <protection/>
    </xf>
    <xf numFmtId="0" fontId="27" fillId="0" borderId="58" xfId="0" applyFont="1" applyBorder="1" applyAlignment="1" applyProtection="1">
      <alignment horizontal="left" wrapText="1"/>
      <protection/>
    </xf>
    <xf numFmtId="3" fontId="77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78" fillId="0" borderId="11" xfId="0" applyNumberFormat="1" applyFont="1" applyFill="1" applyBorder="1" applyAlignment="1">
      <alignment horizontal="right" vertical="center" wrapText="1"/>
    </xf>
    <xf numFmtId="3" fontId="79" fillId="0" borderId="11" xfId="0" applyNumberFormat="1" applyFont="1" applyFill="1" applyBorder="1" applyAlignment="1">
      <alignment horizontal="right" vertical="center" wrapText="1"/>
    </xf>
    <xf numFmtId="0" fontId="35" fillId="0" borderId="39" xfId="0" applyFont="1" applyBorder="1" applyAlignment="1" applyProtection="1">
      <alignment horizontal="left" vertical="center" wrapText="1"/>
      <protection/>
    </xf>
    <xf numFmtId="3" fontId="3" fillId="0" borderId="30" xfId="58" applyNumberFormat="1" applyFont="1" applyFill="1" applyBorder="1" applyAlignment="1" applyProtection="1">
      <alignment horizontal="right" vertical="center" wrapText="1"/>
      <protection/>
    </xf>
    <xf numFmtId="0" fontId="3" fillId="0" borderId="39" xfId="58" applyFont="1" applyFill="1" applyBorder="1" applyAlignment="1" applyProtection="1">
      <alignment horizontal="left" vertical="center" wrapText="1"/>
      <protection/>
    </xf>
    <xf numFmtId="3" fontId="3" fillId="0" borderId="30" xfId="58" applyNumberFormat="1" applyFont="1" applyFill="1" applyBorder="1" applyAlignment="1" applyProtection="1">
      <alignment horizontal="right" vertical="center" wrapText="1"/>
      <protection/>
    </xf>
    <xf numFmtId="3" fontId="3" fillId="0" borderId="47" xfId="58" applyNumberFormat="1" applyFont="1" applyFill="1" applyBorder="1" applyAlignment="1" applyProtection="1">
      <alignment horizontal="right" vertical="center" wrapText="1"/>
      <protection/>
    </xf>
    <xf numFmtId="3" fontId="3" fillId="0" borderId="39" xfId="58" applyNumberFormat="1" applyFont="1" applyFill="1" applyBorder="1" applyAlignment="1" applyProtection="1">
      <alignment horizontal="right" vertical="center" wrapText="1"/>
      <protection/>
    </xf>
    <xf numFmtId="3" fontId="3" fillId="0" borderId="26" xfId="58" applyNumberFormat="1" applyFont="1" applyFill="1" applyBorder="1" applyAlignment="1" applyProtection="1">
      <alignment horizontal="right" vertical="center" wrapText="1"/>
      <protection/>
    </xf>
    <xf numFmtId="3" fontId="0" fillId="0" borderId="33" xfId="58" applyNumberFormat="1" applyFont="1" applyFill="1" applyBorder="1" applyAlignment="1" applyProtection="1">
      <alignment horizontal="right" vertical="center" wrapText="1"/>
      <protection/>
    </xf>
    <xf numFmtId="164" fontId="0" fillId="0" borderId="73" xfId="58" applyNumberFormat="1" applyFont="1" applyFill="1" applyBorder="1" applyAlignment="1" applyProtection="1">
      <alignment vertical="center" wrapText="1"/>
      <protection locked="0"/>
    </xf>
    <xf numFmtId="164" fontId="0" fillId="0" borderId="74" xfId="58" applyNumberFormat="1" applyFont="1" applyFill="1" applyBorder="1" applyAlignment="1" applyProtection="1">
      <alignment vertical="center" wrapText="1"/>
      <protection locked="0"/>
    </xf>
    <xf numFmtId="3" fontId="0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0" fillId="0" borderId="31" xfId="58" applyNumberFormat="1" applyFont="1" applyFill="1" applyBorder="1" applyAlignment="1" applyProtection="1">
      <alignment horizontal="right" vertical="center" wrapText="1"/>
      <protection locked="0"/>
    </xf>
    <xf numFmtId="0" fontId="35" fillId="0" borderId="16" xfId="0" applyFont="1" applyBorder="1" applyAlignment="1" applyProtection="1">
      <alignment horizontal="center" wrapText="1"/>
      <protection/>
    </xf>
    <xf numFmtId="0" fontId="27" fillId="0" borderId="12" xfId="0" applyFont="1" applyBorder="1" applyAlignment="1" applyProtection="1">
      <alignment horizontal="center" wrapText="1"/>
      <protection/>
    </xf>
    <xf numFmtId="0" fontId="27" fillId="0" borderId="11" xfId="0" applyFont="1" applyBorder="1" applyAlignment="1" applyProtection="1">
      <alignment horizontal="center" wrapText="1"/>
      <protection/>
    </xf>
    <xf numFmtId="0" fontId="27" fillId="0" borderId="13" xfId="0" applyFont="1" applyBorder="1" applyAlignment="1" applyProtection="1">
      <alignment horizontal="center" wrapText="1"/>
      <protection/>
    </xf>
    <xf numFmtId="3" fontId="3" fillId="0" borderId="30" xfId="58" applyNumberFormat="1" applyFont="1" applyFill="1" applyBorder="1" applyAlignment="1" applyProtection="1">
      <alignment horizontal="right" vertical="center" wrapText="1"/>
      <protection locked="0"/>
    </xf>
    <xf numFmtId="3" fontId="3" fillId="0" borderId="47" xfId="58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58" applyNumberFormat="1" applyFont="1" applyFill="1" applyBorder="1" applyAlignment="1" applyProtection="1">
      <alignment horizontal="right" vertical="center" wrapText="1"/>
      <protection locked="0"/>
    </xf>
    <xf numFmtId="3" fontId="3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35" fillId="0" borderId="39" xfId="0" applyFont="1" applyBorder="1" applyAlignment="1" applyProtection="1">
      <alignment horizontal="left" wrapText="1"/>
      <protection/>
    </xf>
    <xf numFmtId="0" fontId="35" fillId="0" borderId="27" xfId="0" applyFont="1" applyBorder="1" applyAlignment="1" applyProtection="1">
      <alignment horizontal="center" wrapText="1"/>
      <protection/>
    </xf>
    <xf numFmtId="0" fontId="35" fillId="0" borderId="55" xfId="0" applyFont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3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49" xfId="58" applyFont="1" applyFill="1" applyBorder="1" applyAlignment="1" applyProtection="1">
      <alignment horizontal="center" vertical="center" wrapText="1"/>
      <protection/>
    </xf>
    <xf numFmtId="0" fontId="3" fillId="0" borderId="47" xfId="58" applyFont="1" applyFill="1" applyBorder="1" applyAlignment="1" applyProtection="1">
      <alignment horizontal="left" vertical="center" wrapText="1"/>
      <protection/>
    </xf>
    <xf numFmtId="164" fontId="3" fillId="0" borderId="26" xfId="58" applyNumberFormat="1" applyFont="1" applyFill="1" applyBorder="1" applyAlignment="1" applyProtection="1">
      <alignment horizontal="right" vertical="center" wrapText="1"/>
      <protection/>
    </xf>
    <xf numFmtId="164" fontId="3" fillId="0" borderId="47" xfId="58" applyNumberFormat="1" applyFont="1" applyFill="1" applyBorder="1" applyAlignment="1" applyProtection="1">
      <alignment horizontal="right" vertical="center" wrapText="1"/>
      <protection/>
    </xf>
    <xf numFmtId="164" fontId="3" fillId="0" borderId="39" xfId="58" applyNumberFormat="1" applyFont="1" applyFill="1" applyBorder="1" applyAlignment="1" applyProtection="1">
      <alignment horizontal="right" vertical="center" wrapText="1"/>
      <protection/>
    </xf>
    <xf numFmtId="49" fontId="0" fillId="0" borderId="14" xfId="58" applyNumberFormat="1" applyFont="1" applyFill="1" applyBorder="1" applyAlignment="1" applyProtection="1">
      <alignment horizontal="center" vertical="center" wrapText="1"/>
      <protection/>
    </xf>
    <xf numFmtId="0" fontId="0" fillId="0" borderId="57" xfId="58" applyFont="1" applyFill="1" applyBorder="1" applyAlignment="1" applyProtection="1">
      <alignment horizontal="left" vertical="center" wrapText="1"/>
      <protection/>
    </xf>
    <xf numFmtId="3" fontId="3" fillId="0" borderId="64" xfId="0" applyNumberFormat="1" applyFont="1" applyFill="1" applyBorder="1" applyAlignment="1">
      <alignment horizontal="right" vertical="center" wrapText="1"/>
    </xf>
    <xf numFmtId="3" fontId="3" fillId="0" borderId="57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0" fillId="0" borderId="64" xfId="0" applyNumberFormat="1" applyFont="1" applyFill="1" applyBorder="1" applyAlignment="1">
      <alignment horizontal="right" vertical="center" wrapText="1"/>
    </xf>
    <xf numFmtId="3" fontId="0" fillId="0" borderId="57" xfId="0" applyNumberFormat="1" applyFont="1" applyFill="1" applyBorder="1" applyAlignment="1">
      <alignment horizontal="right" vertical="center" wrapText="1"/>
    </xf>
    <xf numFmtId="3" fontId="0" fillId="0" borderId="36" xfId="0" applyNumberFormat="1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64" xfId="0" applyFont="1" applyFill="1" applyBorder="1" applyAlignment="1">
      <alignment horizontal="right" vertical="center" wrapText="1"/>
    </xf>
    <xf numFmtId="0" fontId="0" fillId="0" borderId="57" xfId="0" applyFont="1" applyFill="1" applyBorder="1" applyAlignment="1">
      <alignment horizontal="right" vertical="center" wrapText="1"/>
    </xf>
    <xf numFmtId="0" fontId="0" fillId="0" borderId="48" xfId="58" applyFont="1" applyFill="1" applyBorder="1" applyAlignment="1" applyProtection="1">
      <alignment horizontal="left" vertical="center" wrapText="1"/>
      <protection/>
    </xf>
    <xf numFmtId="3" fontId="0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3" fillId="0" borderId="73" xfId="0" applyNumberFormat="1" applyFont="1" applyFill="1" applyBorder="1" applyAlignment="1">
      <alignment horizontal="right" vertical="center" wrapText="1"/>
    </xf>
    <xf numFmtId="3" fontId="3" fillId="0" borderId="48" xfId="0" applyNumberFormat="1" applyFont="1" applyFill="1" applyBorder="1" applyAlignment="1">
      <alignment horizontal="right" vertical="center" wrapText="1"/>
    </xf>
    <xf numFmtId="3" fontId="0" fillId="0" borderId="73" xfId="0" applyNumberFormat="1" applyFont="1" applyFill="1" applyBorder="1" applyAlignment="1">
      <alignment horizontal="right" vertical="center" wrapText="1"/>
    </xf>
    <xf numFmtId="3" fontId="0" fillId="0" borderId="48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73" xfId="0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right" vertical="center" wrapText="1"/>
    </xf>
    <xf numFmtId="0" fontId="0" fillId="0" borderId="60" xfId="58" applyFont="1" applyFill="1" applyBorder="1" applyAlignment="1" applyProtection="1">
      <alignment horizontal="left" vertical="center" wrapText="1"/>
      <protection/>
    </xf>
    <xf numFmtId="0" fontId="0" fillId="0" borderId="0" xfId="58" applyFont="1" applyFill="1" applyBorder="1" applyAlignment="1" applyProtection="1">
      <alignment horizontal="left" vertical="center" wrapText="1"/>
      <protection/>
    </xf>
    <xf numFmtId="0" fontId="0" fillId="0" borderId="48" xfId="58" applyFont="1" applyFill="1" applyBorder="1" applyAlignment="1" applyProtection="1">
      <alignment horizontal="left"/>
      <protection/>
    </xf>
    <xf numFmtId="49" fontId="0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58" xfId="58" applyFont="1" applyFill="1" applyBorder="1" applyAlignment="1" applyProtection="1">
      <alignment horizontal="left" vertical="center" wrapText="1"/>
      <protection/>
    </xf>
    <xf numFmtId="49" fontId="0" fillId="0" borderId="15" xfId="58" applyNumberFormat="1" applyFont="1" applyFill="1" applyBorder="1" applyAlignment="1" applyProtection="1">
      <alignment horizontal="center" vertical="center" wrapText="1"/>
      <protection/>
    </xf>
    <xf numFmtId="0" fontId="0" fillId="0" borderId="46" xfId="58" applyFont="1" applyFill="1" applyBorder="1" applyAlignment="1" applyProtection="1">
      <alignment horizontal="left" vertical="center" wrapText="1"/>
      <protection/>
    </xf>
    <xf numFmtId="0" fontId="27" fillId="0" borderId="58" xfId="0" applyFont="1" applyBorder="1" applyAlignment="1" applyProtection="1">
      <alignment horizontal="left" vertical="center" wrapText="1"/>
      <protection/>
    </xf>
    <xf numFmtId="0" fontId="27" fillId="0" borderId="48" xfId="0" applyFont="1" applyBorder="1" applyAlignment="1" applyProtection="1">
      <alignment horizontal="left" vertical="center" wrapText="1"/>
      <protection/>
    </xf>
    <xf numFmtId="0" fontId="3" fillId="0" borderId="39" xfId="58" applyFont="1" applyFill="1" applyBorder="1" applyAlignment="1" applyProtection="1">
      <alignment horizontal="left" vertical="center" wrapText="1"/>
      <protection/>
    </xf>
    <xf numFmtId="3" fontId="0" fillId="0" borderId="32" xfId="58" applyNumberFormat="1" applyFont="1" applyFill="1" applyBorder="1" applyAlignment="1" applyProtection="1">
      <alignment horizontal="right" vertical="center" wrapText="1"/>
      <protection locked="0"/>
    </xf>
    <xf numFmtId="3" fontId="8" fillId="0" borderId="73" xfId="0" applyNumberFormat="1" applyFont="1" applyFill="1" applyBorder="1" applyAlignment="1">
      <alignment horizontal="right" vertical="center" wrapText="1"/>
    </xf>
    <xf numFmtId="3" fontId="8" fillId="0" borderId="48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73" xfId="0" applyFont="1" applyFill="1" applyBorder="1" applyAlignment="1">
      <alignment horizontal="right" vertical="center" wrapText="1"/>
    </xf>
    <xf numFmtId="0" fontId="8" fillId="0" borderId="48" xfId="0" applyFont="1" applyFill="1" applyBorder="1" applyAlignment="1">
      <alignment horizontal="right" vertical="center" wrapText="1"/>
    </xf>
    <xf numFmtId="0" fontId="0" fillId="0" borderId="54" xfId="58" applyFont="1" applyFill="1" applyBorder="1" applyAlignment="1" applyProtection="1">
      <alignment horizontal="left" vertical="center" wrapText="1"/>
      <protection/>
    </xf>
    <xf numFmtId="164" fontId="3" fillId="0" borderId="26" xfId="58" applyNumberFormat="1" applyFont="1" applyFill="1" applyBorder="1" applyAlignment="1" applyProtection="1">
      <alignment horizontal="right" vertical="center" wrapText="1"/>
      <protection/>
    </xf>
    <xf numFmtId="164" fontId="3" fillId="0" borderId="47" xfId="58" applyNumberFormat="1" applyFont="1" applyFill="1" applyBorder="1" applyAlignment="1" applyProtection="1">
      <alignment horizontal="right" vertical="center" wrapText="1"/>
      <protection/>
    </xf>
    <xf numFmtId="164" fontId="3" fillId="0" borderId="39" xfId="58" applyNumberFormat="1" applyFont="1" applyFill="1" applyBorder="1" applyAlignment="1" applyProtection="1">
      <alignment horizontal="right" vertical="center" wrapText="1"/>
      <protection/>
    </xf>
    <xf numFmtId="3" fontId="35" fillId="0" borderId="30" xfId="0" applyNumberFormat="1" applyFont="1" applyBorder="1" applyAlignment="1" applyProtection="1">
      <alignment horizontal="right" vertical="center" wrapText="1"/>
      <protection/>
    </xf>
    <xf numFmtId="3" fontId="35" fillId="0" borderId="47" xfId="0" applyNumberFormat="1" applyFont="1" applyBorder="1" applyAlignment="1" applyProtection="1">
      <alignment horizontal="right" vertical="center" wrapText="1"/>
      <protection/>
    </xf>
    <xf numFmtId="3" fontId="35" fillId="0" borderId="39" xfId="0" applyNumberFormat="1" applyFont="1" applyBorder="1" applyAlignment="1" applyProtection="1">
      <alignment horizontal="right" vertical="center" wrapText="1"/>
      <protection/>
    </xf>
    <xf numFmtId="3" fontId="35" fillId="0" borderId="26" xfId="0" applyNumberFormat="1" applyFont="1" applyBorder="1" applyAlignment="1" applyProtection="1">
      <alignment horizontal="right" vertical="center" wrapText="1"/>
      <protection/>
    </xf>
    <xf numFmtId="164" fontId="35" fillId="0" borderId="26" xfId="0" applyNumberFormat="1" applyFont="1" applyBorder="1" applyAlignment="1" applyProtection="1">
      <alignment horizontal="right" vertical="center" wrapText="1"/>
      <protection/>
    </xf>
    <xf numFmtId="164" fontId="35" fillId="0" borderId="47" xfId="0" applyNumberFormat="1" applyFont="1" applyBorder="1" applyAlignment="1" applyProtection="1">
      <alignment horizontal="right" vertical="center" wrapText="1"/>
      <protection/>
    </xf>
    <xf numFmtId="164" fontId="35" fillId="0" borderId="39" xfId="0" applyNumberFormat="1" applyFont="1" applyBorder="1" applyAlignment="1" applyProtection="1">
      <alignment horizontal="right" vertical="center" wrapText="1"/>
      <protection/>
    </xf>
    <xf numFmtId="3" fontId="35" fillId="0" borderId="30" xfId="0" applyNumberFormat="1" applyFont="1" applyBorder="1" applyAlignment="1" applyProtection="1" quotePrefix="1">
      <alignment horizontal="right" vertical="center" wrapText="1"/>
      <protection/>
    </xf>
    <xf numFmtId="3" fontId="35" fillId="0" borderId="47" xfId="0" applyNumberFormat="1" applyFont="1" applyBorder="1" applyAlignment="1" applyProtection="1" quotePrefix="1">
      <alignment horizontal="right" vertical="center" wrapText="1"/>
      <protection/>
    </xf>
    <xf numFmtId="3" fontId="35" fillId="0" borderId="39" xfId="0" applyNumberFormat="1" applyFont="1" applyBorder="1" applyAlignment="1" applyProtection="1" quotePrefix="1">
      <alignment horizontal="right" vertical="center" wrapText="1"/>
      <protection/>
    </xf>
    <xf numFmtId="3" fontId="35" fillId="0" borderId="26" xfId="0" applyNumberFormat="1" applyFont="1" applyBorder="1" applyAlignment="1" applyProtection="1" quotePrefix="1">
      <alignment horizontal="right" vertical="center" wrapText="1"/>
      <protection/>
    </xf>
    <xf numFmtId="164" fontId="35" fillId="0" borderId="26" xfId="0" applyNumberFormat="1" applyFont="1" applyBorder="1" applyAlignment="1" applyProtection="1" quotePrefix="1">
      <alignment horizontal="right" vertical="center" wrapText="1"/>
      <protection/>
    </xf>
    <xf numFmtId="164" fontId="35" fillId="0" borderId="47" xfId="0" applyNumberFormat="1" applyFont="1" applyBorder="1" applyAlignment="1" applyProtection="1" quotePrefix="1">
      <alignment horizontal="right" vertical="center" wrapText="1"/>
      <protection/>
    </xf>
    <xf numFmtId="164" fontId="35" fillId="0" borderId="39" xfId="0" applyNumberFormat="1" applyFont="1" applyBorder="1" applyAlignment="1" applyProtection="1" quotePrefix="1">
      <alignment horizontal="righ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0" fontId="35" fillId="0" borderId="55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3" fontId="0" fillId="0" borderId="34" xfId="0" applyNumberFormat="1" applyFont="1" applyFill="1" applyBorder="1" applyAlignment="1" applyProtection="1">
      <alignment horizontal="right" vertical="center" wrapText="1"/>
      <protection/>
    </xf>
    <xf numFmtId="3" fontId="3" fillId="0" borderId="73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0" fillId="0" borderId="73" xfId="0" applyNumberFormat="1" applyFont="1" applyFill="1" applyBorder="1" applyAlignment="1">
      <alignment vertical="center" wrapText="1"/>
    </xf>
    <xf numFmtId="3" fontId="0" fillId="0" borderId="48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3" fontId="3" fillId="0" borderId="66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3" fontId="0" fillId="0" borderId="66" xfId="0" applyNumberFormat="1" applyFont="1" applyFill="1" applyBorder="1" applyAlignment="1">
      <alignment vertical="center" wrapText="1"/>
    </xf>
    <xf numFmtId="3" fontId="0" fillId="0" borderId="46" xfId="0" applyNumberFormat="1" applyFont="1" applyFill="1" applyBorder="1" applyAlignment="1">
      <alignment vertical="center" wrapText="1"/>
    </xf>
    <xf numFmtId="3" fontId="0" fillId="0" borderId="38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0" fillId="0" borderId="0" xfId="59" applyNumberFormat="1" applyFont="1" applyFill="1" applyAlignment="1" applyProtection="1">
      <alignment vertical="center"/>
      <protection/>
    </xf>
    <xf numFmtId="3" fontId="0" fillId="0" borderId="0" xfId="59" applyNumberFormat="1" applyFont="1" applyFill="1" applyAlignment="1" applyProtection="1">
      <alignment vertical="center"/>
      <protection locked="0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6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16" fillId="0" borderId="0" xfId="58" applyNumberFormat="1" applyFont="1" applyFill="1" applyBorder="1" applyAlignment="1" applyProtection="1">
      <alignment horizontal="left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7" fillId="0" borderId="18" xfId="58" applyFont="1" applyFill="1" applyBorder="1" applyAlignment="1" applyProtection="1">
      <alignment horizontal="left"/>
      <protection/>
    </xf>
    <xf numFmtId="0" fontId="17" fillId="0" borderId="7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2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7" xfId="0" applyFont="1" applyFill="1" applyBorder="1" applyAlignment="1" applyProtection="1">
      <alignment horizontal="left" indent="1"/>
      <protection/>
    </xf>
    <xf numFmtId="0" fontId="7" fillId="0" borderId="61" xfId="0" applyFont="1" applyFill="1" applyBorder="1" applyAlignment="1" applyProtection="1">
      <alignment horizontal="left" indent="1"/>
      <protection/>
    </xf>
    <xf numFmtId="0" fontId="7" fillId="0" borderId="84" xfId="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right" indent="1"/>
      <protection locked="0"/>
    </xf>
    <xf numFmtId="0" fontId="17" fillId="0" borderId="25" xfId="0" applyFont="1" applyFill="1" applyBorder="1" applyAlignment="1" applyProtection="1">
      <alignment horizontal="right" indent="1"/>
      <protection locked="0"/>
    </xf>
    <xf numFmtId="0" fontId="17" fillId="0" borderId="23" xfId="0" applyFont="1" applyFill="1" applyBorder="1" applyAlignment="1" applyProtection="1">
      <alignment horizontal="right" indent="1"/>
      <protection locked="0"/>
    </xf>
    <xf numFmtId="0" fontId="17" fillId="0" borderId="2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65" xfId="0" applyFont="1" applyFill="1" applyBorder="1" applyAlignment="1" applyProtection="1">
      <alignment horizontal="center" vertical="center"/>
      <protection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86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7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86" xfId="58" applyNumberFormat="1" applyFont="1" applyFill="1" applyBorder="1" applyAlignment="1" applyProtection="1">
      <alignment horizontal="left"/>
      <protection/>
    </xf>
    <xf numFmtId="164" fontId="16" fillId="0" borderId="86" xfId="58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1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0" fontId="17" fillId="0" borderId="7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5" fillId="0" borderId="39" xfId="59" applyFont="1" applyFill="1" applyBorder="1" applyAlignment="1" applyProtection="1">
      <alignment horizontal="left" vertical="center" indent="1"/>
      <protection/>
    </xf>
    <xf numFmtId="0" fontId="5" fillId="0" borderId="61" xfId="59" applyFont="1" applyFill="1" applyBorder="1" applyAlignment="1" applyProtection="1">
      <alignment horizontal="left" vertical="center" indent="1"/>
      <protection/>
    </xf>
    <xf numFmtId="0" fontId="5" fillId="0" borderId="50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7" fillId="0" borderId="84" xfId="0" applyFont="1" applyBorder="1" applyAlignment="1" applyProtection="1">
      <alignment horizontal="left" vertical="center" indent="2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9"/>
  <sheetViews>
    <sheetView tabSelected="1" view="pageLayout" zoomScaleNormal="120" zoomScaleSheetLayoutView="100" workbookViewId="0" topLeftCell="A1">
      <selection activeCell="E2" sqref="E2"/>
    </sheetView>
  </sheetViews>
  <sheetFormatPr defaultColWidth="9.00390625" defaultRowHeight="12.75"/>
  <cols>
    <col min="1" max="1" width="9.50390625" style="280" customWidth="1"/>
    <col min="2" max="2" width="63.875" style="280" customWidth="1"/>
    <col min="3" max="3" width="16.875" style="281" customWidth="1"/>
    <col min="4" max="4" width="15.00390625" style="290" customWidth="1"/>
    <col min="5" max="6" width="14.50390625" style="290" customWidth="1"/>
    <col min="7" max="16384" width="9.375" style="290" customWidth="1"/>
  </cols>
  <sheetData>
    <row r="1" spans="1:6" ht="15.75" customHeight="1">
      <c r="A1" s="802"/>
      <c r="B1" s="802"/>
      <c r="C1" s="802"/>
      <c r="D1" s="803"/>
      <c r="E1" s="803"/>
      <c r="F1" s="803"/>
    </row>
    <row r="2" spans="1:3" ht="15.75" customHeight="1" thickBot="1">
      <c r="A2" s="804" t="s">
        <v>508</v>
      </c>
      <c r="B2" s="804"/>
      <c r="C2" s="325" t="s">
        <v>621</v>
      </c>
    </row>
    <row r="3" spans="1:6" ht="51" customHeight="1" thickBot="1">
      <c r="A3" s="13" t="s">
        <v>69</v>
      </c>
      <c r="B3" s="14" t="s">
        <v>17</v>
      </c>
      <c r="C3" s="324" t="s">
        <v>672</v>
      </c>
      <c r="D3" s="366" t="s">
        <v>675</v>
      </c>
      <c r="E3" s="361" t="s">
        <v>676</v>
      </c>
      <c r="F3" s="361" t="s">
        <v>677</v>
      </c>
    </row>
    <row r="4" spans="1:6" s="291" customFormat="1" ht="12" customHeight="1" thickBot="1">
      <c r="A4" s="326">
        <v>1</v>
      </c>
      <c r="B4" s="327">
        <v>2</v>
      </c>
      <c r="C4" s="328">
        <v>3</v>
      </c>
      <c r="D4" s="397">
        <v>4</v>
      </c>
      <c r="E4" s="398">
        <v>5</v>
      </c>
      <c r="F4" s="399"/>
    </row>
    <row r="5" spans="1:6" s="292" customFormat="1" ht="12" customHeight="1" thickBot="1">
      <c r="A5" s="11" t="s">
        <v>18</v>
      </c>
      <c r="B5" s="339" t="s">
        <v>256</v>
      </c>
      <c r="C5" s="404">
        <f>+C6+C7+C8+C9+C10+C11</f>
        <v>129923969</v>
      </c>
      <c r="D5" s="370">
        <f>D6+D7+D8+D9+D10+D11</f>
        <v>129923969</v>
      </c>
      <c r="E5" s="370">
        <f>+E6+E7+E8+E9+E10+E11</f>
        <v>0</v>
      </c>
      <c r="F5" s="368">
        <f>+F6+F7+F8+F9+F10+F11</f>
        <v>0</v>
      </c>
    </row>
    <row r="6" spans="1:6" s="292" customFormat="1" ht="12" customHeight="1">
      <c r="A6" s="6" t="s">
        <v>100</v>
      </c>
      <c r="B6" s="336" t="s">
        <v>257</v>
      </c>
      <c r="C6" s="402">
        <f>SUM(D6:F6)</f>
        <v>24248188</v>
      </c>
      <c r="D6" s="347">
        <f>SUM('9. sz. mell'!D9)</f>
        <v>24248188</v>
      </c>
      <c r="E6" s="347">
        <f>SUM('9. sz. mell'!E9)</f>
        <v>0</v>
      </c>
      <c r="F6" s="403">
        <f>SUM('9. sz. mell'!F9)</f>
        <v>0</v>
      </c>
    </row>
    <row r="7" spans="1:6" s="292" customFormat="1" ht="12" customHeight="1">
      <c r="A7" s="5" t="s">
        <v>101</v>
      </c>
      <c r="B7" s="337" t="s">
        <v>258</v>
      </c>
      <c r="C7" s="400">
        <f aca="true" t="shared" si="0" ref="C7:C70">SUM(D7:F7)</f>
        <v>0</v>
      </c>
      <c r="D7" s="345">
        <f>SUM('9. sz. mell'!D10)</f>
        <v>0</v>
      </c>
      <c r="E7" s="345">
        <f>SUM('9. sz. mell'!E10)</f>
        <v>0</v>
      </c>
      <c r="F7" s="401">
        <f>SUM('9. sz. mell'!F10)</f>
        <v>0</v>
      </c>
    </row>
    <row r="8" spans="1:6" s="292" customFormat="1" ht="12" customHeight="1">
      <c r="A8" s="5" t="s">
        <v>102</v>
      </c>
      <c r="B8" s="337" t="s">
        <v>259</v>
      </c>
      <c r="C8" s="400">
        <f t="shared" si="0"/>
        <v>43645981</v>
      </c>
      <c r="D8" s="345">
        <f>SUM('9. sz. mell'!D11)</f>
        <v>43645981</v>
      </c>
      <c r="E8" s="345">
        <f>SUM('9. sz. mell'!E11)</f>
        <v>0</v>
      </c>
      <c r="F8" s="401">
        <f>SUM('9. sz. mell'!F11)</f>
        <v>0</v>
      </c>
    </row>
    <row r="9" spans="1:6" s="292" customFormat="1" ht="12" customHeight="1">
      <c r="A9" s="5" t="s">
        <v>103</v>
      </c>
      <c r="B9" s="337" t="s">
        <v>260</v>
      </c>
      <c r="C9" s="400">
        <f t="shared" si="0"/>
        <v>2339260</v>
      </c>
      <c r="D9" s="345">
        <f>SUM('9. sz. mell'!D12)</f>
        <v>2339260</v>
      </c>
      <c r="E9" s="345">
        <f>SUM('9. sz. mell'!E12)</f>
        <v>0</v>
      </c>
      <c r="F9" s="401">
        <f>SUM('9. sz. mell'!F12)</f>
        <v>0</v>
      </c>
    </row>
    <row r="10" spans="1:6" s="292" customFormat="1" ht="12" customHeight="1">
      <c r="A10" s="5" t="s">
        <v>152</v>
      </c>
      <c r="B10" s="337" t="s">
        <v>261</v>
      </c>
      <c r="C10" s="400">
        <f t="shared" si="0"/>
        <v>0</v>
      </c>
      <c r="D10" s="345">
        <f>SUM('9. sz. mell'!D13)</f>
        <v>0</v>
      </c>
      <c r="E10" s="345">
        <f>SUM('9. sz. mell'!E13)</f>
        <v>0</v>
      </c>
      <c r="F10" s="401">
        <f>SUM('9. sz. mell'!F13)</f>
        <v>0</v>
      </c>
    </row>
    <row r="11" spans="1:6" s="292" customFormat="1" ht="12" customHeight="1" thickBot="1">
      <c r="A11" s="7" t="s">
        <v>104</v>
      </c>
      <c r="B11" s="338" t="s">
        <v>262</v>
      </c>
      <c r="C11" s="405">
        <f t="shared" si="0"/>
        <v>59690540</v>
      </c>
      <c r="D11" s="346">
        <f>SUM('9. sz. mell'!D14)</f>
        <v>59690540</v>
      </c>
      <c r="E11" s="346">
        <f>SUM('9. sz. mell'!E14)</f>
        <v>0</v>
      </c>
      <c r="F11" s="406">
        <f>SUM('9. sz. mell'!F14)</f>
        <v>0</v>
      </c>
    </row>
    <row r="12" spans="1:6" s="292" customFormat="1" ht="12" customHeight="1" thickBot="1">
      <c r="A12" s="11" t="s">
        <v>19</v>
      </c>
      <c r="B12" s="329" t="s">
        <v>263</v>
      </c>
      <c r="C12" s="407">
        <f t="shared" si="0"/>
        <v>69964000</v>
      </c>
      <c r="D12" s="371">
        <f>SUM('9. sz. mell'!D15)</f>
        <v>69964000</v>
      </c>
      <c r="E12" s="371">
        <f>SUM('9. sz. mell'!E15)</f>
        <v>0</v>
      </c>
      <c r="F12" s="369">
        <f>SUM('9. sz. mell'!F15)</f>
        <v>0</v>
      </c>
    </row>
    <row r="13" spans="1:6" s="292" customFormat="1" ht="12" customHeight="1">
      <c r="A13" s="6" t="s">
        <v>106</v>
      </c>
      <c r="B13" s="336" t="s">
        <v>264</v>
      </c>
      <c r="C13" s="402">
        <f t="shared" si="0"/>
        <v>0</v>
      </c>
      <c r="D13" s="347">
        <f>SUM('9. sz. mell'!D16)</f>
        <v>0</v>
      </c>
      <c r="E13" s="347">
        <f>SUM('9. sz. mell'!E16)</f>
        <v>0</v>
      </c>
      <c r="F13" s="403">
        <f>SUM('9. sz. mell'!F16)</f>
        <v>0</v>
      </c>
    </row>
    <row r="14" spans="1:6" s="292" customFormat="1" ht="12" customHeight="1">
      <c r="A14" s="5" t="s">
        <v>107</v>
      </c>
      <c r="B14" s="337" t="s">
        <v>265</v>
      </c>
      <c r="C14" s="400">
        <f t="shared" si="0"/>
        <v>0</v>
      </c>
      <c r="D14" s="345">
        <f>SUM('9. sz. mell'!D17)</f>
        <v>0</v>
      </c>
      <c r="E14" s="345">
        <f>SUM('9. sz. mell'!E17)</f>
        <v>0</v>
      </c>
      <c r="F14" s="401">
        <f>SUM('9. sz. mell'!F17)</f>
        <v>0</v>
      </c>
    </row>
    <row r="15" spans="1:6" s="292" customFormat="1" ht="12" customHeight="1">
      <c r="A15" s="5" t="s">
        <v>108</v>
      </c>
      <c r="B15" s="337" t="s">
        <v>448</v>
      </c>
      <c r="C15" s="400">
        <f t="shared" si="0"/>
        <v>0</v>
      </c>
      <c r="D15" s="345">
        <f>SUM('9. sz. mell'!D18)</f>
        <v>0</v>
      </c>
      <c r="E15" s="345">
        <f>SUM('9. sz. mell'!E18)</f>
        <v>0</v>
      </c>
      <c r="F15" s="401">
        <f>SUM('9. sz. mell'!F18)</f>
        <v>0</v>
      </c>
    </row>
    <row r="16" spans="1:6" s="292" customFormat="1" ht="12" customHeight="1">
      <c r="A16" s="5" t="s">
        <v>109</v>
      </c>
      <c r="B16" s="337" t="s">
        <v>449</v>
      </c>
      <c r="C16" s="400">
        <f t="shared" si="0"/>
        <v>0</v>
      </c>
      <c r="D16" s="345">
        <f>SUM('9. sz. mell'!D19)</f>
        <v>0</v>
      </c>
      <c r="E16" s="345">
        <f>SUM('9. sz. mell'!E19)</f>
        <v>0</v>
      </c>
      <c r="F16" s="401">
        <f>SUM('9. sz. mell'!F19)</f>
        <v>0</v>
      </c>
    </row>
    <row r="17" spans="1:6" s="292" customFormat="1" ht="12" customHeight="1">
      <c r="A17" s="5" t="s">
        <v>110</v>
      </c>
      <c r="B17" s="337" t="s">
        <v>266</v>
      </c>
      <c r="C17" s="400">
        <f t="shared" si="0"/>
        <v>69964000</v>
      </c>
      <c r="D17" s="345">
        <f>SUM('9. sz. mell'!D20)</f>
        <v>69964000</v>
      </c>
      <c r="E17" s="345">
        <f>SUM('9. sz. mell'!E20)</f>
        <v>0</v>
      </c>
      <c r="F17" s="401">
        <f>SUM('9. sz. mell'!F20)</f>
        <v>0</v>
      </c>
    </row>
    <row r="18" spans="1:6" s="292" customFormat="1" ht="12" customHeight="1" thickBot="1">
      <c r="A18" s="7" t="s">
        <v>119</v>
      </c>
      <c r="B18" s="338" t="s">
        <v>267</v>
      </c>
      <c r="C18" s="405">
        <f t="shared" si="0"/>
        <v>0</v>
      </c>
      <c r="D18" s="346">
        <f>SUM('9. sz. mell'!D21)</f>
        <v>0</v>
      </c>
      <c r="E18" s="346">
        <f>SUM('9. sz. mell'!E21)</f>
        <v>0</v>
      </c>
      <c r="F18" s="406">
        <f>SUM('9. sz. mell'!F21)</f>
        <v>0</v>
      </c>
    </row>
    <row r="19" spans="1:6" s="292" customFormat="1" ht="21" customHeight="1" thickBot="1">
      <c r="A19" s="11" t="s">
        <v>20</v>
      </c>
      <c r="B19" s="339" t="s">
        <v>268</v>
      </c>
      <c r="C19" s="407">
        <f t="shared" si="0"/>
        <v>78595000</v>
      </c>
      <c r="D19" s="371">
        <f>SUM('9. sz. mell'!D22)</f>
        <v>78595000</v>
      </c>
      <c r="E19" s="371">
        <f>SUM('9. sz. mell'!E22)</f>
        <v>0</v>
      </c>
      <c r="F19" s="369">
        <f>SUM('9. sz. mell'!F22)</f>
        <v>0</v>
      </c>
    </row>
    <row r="20" spans="1:6" s="292" customFormat="1" ht="12" customHeight="1">
      <c r="A20" s="6" t="s">
        <v>89</v>
      </c>
      <c r="B20" s="336" t="s">
        <v>269</v>
      </c>
      <c r="C20" s="402">
        <f t="shared" si="0"/>
        <v>78595000</v>
      </c>
      <c r="D20" s="347">
        <f>SUM('9. sz. mell'!D23)</f>
        <v>78595000</v>
      </c>
      <c r="E20" s="347">
        <f>SUM('9. sz. mell'!E23)</f>
        <v>0</v>
      </c>
      <c r="F20" s="403">
        <f>SUM('9. sz. mell'!F23)</f>
        <v>0</v>
      </c>
    </row>
    <row r="21" spans="1:6" s="292" customFormat="1" ht="12" customHeight="1">
      <c r="A21" s="5" t="s">
        <v>90</v>
      </c>
      <c r="B21" s="337" t="s">
        <v>270</v>
      </c>
      <c r="C21" s="400">
        <f t="shared" si="0"/>
        <v>0</v>
      </c>
      <c r="D21" s="345">
        <f>SUM('9. sz. mell'!D24)</f>
        <v>0</v>
      </c>
      <c r="E21" s="345">
        <f>SUM('9. sz. mell'!E24)</f>
        <v>0</v>
      </c>
      <c r="F21" s="401">
        <f>SUM('9. sz. mell'!F24)</f>
        <v>0</v>
      </c>
    </row>
    <row r="22" spans="1:6" s="292" customFormat="1" ht="12" customHeight="1">
      <c r="A22" s="5" t="s">
        <v>91</v>
      </c>
      <c r="B22" s="337" t="s">
        <v>450</v>
      </c>
      <c r="C22" s="400">
        <f t="shared" si="0"/>
        <v>0</v>
      </c>
      <c r="D22" s="345">
        <f>SUM('9. sz. mell'!D25)</f>
        <v>0</v>
      </c>
      <c r="E22" s="345">
        <f>SUM('9. sz. mell'!E25)</f>
        <v>0</v>
      </c>
      <c r="F22" s="401">
        <f>SUM('9. sz. mell'!F25)</f>
        <v>0</v>
      </c>
    </row>
    <row r="23" spans="1:6" s="292" customFormat="1" ht="12" customHeight="1">
      <c r="A23" s="5" t="s">
        <v>92</v>
      </c>
      <c r="B23" s="337" t="s">
        <v>451</v>
      </c>
      <c r="C23" s="400">
        <f t="shared" si="0"/>
        <v>0</v>
      </c>
      <c r="D23" s="345">
        <f>SUM('9. sz. mell'!D26)</f>
        <v>0</v>
      </c>
      <c r="E23" s="345">
        <f>SUM('9. sz. mell'!E26)</f>
        <v>0</v>
      </c>
      <c r="F23" s="401">
        <f>SUM('9. sz. mell'!F26)</f>
        <v>0</v>
      </c>
    </row>
    <row r="24" spans="1:6" s="292" customFormat="1" ht="12" customHeight="1">
      <c r="A24" s="5" t="s">
        <v>173</v>
      </c>
      <c r="B24" s="337" t="s">
        <v>271</v>
      </c>
      <c r="C24" s="400">
        <f t="shared" si="0"/>
        <v>0</v>
      </c>
      <c r="D24" s="345">
        <f>SUM('9. sz. mell'!D27)</f>
        <v>0</v>
      </c>
      <c r="E24" s="345">
        <f>SUM('9. sz. mell'!E27)</f>
        <v>0</v>
      </c>
      <c r="F24" s="401">
        <f>SUM('9. sz. mell'!F27)</f>
        <v>0</v>
      </c>
    </row>
    <row r="25" spans="1:6" s="292" customFormat="1" ht="12" customHeight="1" thickBot="1">
      <c r="A25" s="7" t="s">
        <v>174</v>
      </c>
      <c r="B25" s="338" t="s">
        <v>272</v>
      </c>
      <c r="C25" s="405">
        <f t="shared" si="0"/>
        <v>0</v>
      </c>
      <c r="D25" s="346">
        <f>SUM('9. sz. mell'!D28)</f>
        <v>0</v>
      </c>
      <c r="E25" s="346">
        <f>SUM('9. sz. mell'!E28)</f>
        <v>0</v>
      </c>
      <c r="F25" s="406">
        <f>SUM('9. sz. mell'!F28)</f>
        <v>0</v>
      </c>
    </row>
    <row r="26" spans="1:6" s="292" customFormat="1" ht="12" customHeight="1" thickBot="1">
      <c r="A26" s="11" t="s">
        <v>175</v>
      </c>
      <c r="B26" s="339" t="s">
        <v>273</v>
      </c>
      <c r="C26" s="407">
        <f t="shared" si="0"/>
        <v>5000000</v>
      </c>
      <c r="D26" s="371">
        <f>SUM('9. sz. mell'!D29)</f>
        <v>5000000</v>
      </c>
      <c r="E26" s="371">
        <f>SUM('9. sz. mell'!E29)</f>
        <v>0</v>
      </c>
      <c r="F26" s="369">
        <f>SUM('9. sz. mell'!F29)</f>
        <v>0</v>
      </c>
    </row>
    <row r="27" spans="1:6" s="292" customFormat="1" ht="12" customHeight="1">
      <c r="A27" s="6" t="s">
        <v>274</v>
      </c>
      <c r="B27" s="336" t="s">
        <v>280</v>
      </c>
      <c r="C27" s="402">
        <f t="shared" si="0"/>
        <v>4800000</v>
      </c>
      <c r="D27" s="347">
        <f>SUM('9. sz. mell'!D30)</f>
        <v>4800000</v>
      </c>
      <c r="E27" s="347">
        <f>SUM('9. sz. mell'!E30)</f>
        <v>0</v>
      </c>
      <c r="F27" s="403">
        <f>SUM('9. sz. mell'!F30)</f>
        <v>0</v>
      </c>
    </row>
    <row r="28" spans="1:6" s="292" customFormat="1" ht="12" customHeight="1">
      <c r="A28" s="5" t="s">
        <v>275</v>
      </c>
      <c r="B28" s="337" t="s">
        <v>281</v>
      </c>
      <c r="C28" s="400">
        <f t="shared" si="0"/>
        <v>2500000</v>
      </c>
      <c r="D28" s="345">
        <f>SUM('9. sz. mell'!D31)</f>
        <v>2500000</v>
      </c>
      <c r="E28" s="345">
        <f>SUM('9. sz. mell'!E31)</f>
        <v>0</v>
      </c>
      <c r="F28" s="401">
        <f>SUM('9. sz. mell'!F31)</f>
        <v>0</v>
      </c>
    </row>
    <row r="29" spans="1:6" s="292" customFormat="1" ht="12" customHeight="1">
      <c r="A29" s="5" t="s">
        <v>276</v>
      </c>
      <c r="B29" s="337" t="s">
        <v>282</v>
      </c>
      <c r="C29" s="400">
        <f t="shared" si="0"/>
        <v>2300000</v>
      </c>
      <c r="D29" s="345">
        <f>SUM('9. sz. mell'!D32)</f>
        <v>2300000</v>
      </c>
      <c r="E29" s="345">
        <f>SUM('9. sz. mell'!E32)</f>
        <v>0</v>
      </c>
      <c r="F29" s="401">
        <f>SUM('9. sz. mell'!F32)</f>
        <v>0</v>
      </c>
    </row>
    <row r="30" spans="1:6" s="292" customFormat="1" ht="12" customHeight="1">
      <c r="A30" s="5" t="s">
        <v>277</v>
      </c>
      <c r="B30" s="337" t="s">
        <v>283</v>
      </c>
      <c r="C30" s="400">
        <f t="shared" si="0"/>
        <v>0</v>
      </c>
      <c r="D30" s="345">
        <f>SUM('9. sz. mell'!D33)</f>
        <v>0</v>
      </c>
      <c r="E30" s="345">
        <f>SUM('9. sz. mell'!E33)</f>
        <v>0</v>
      </c>
      <c r="F30" s="401">
        <f>SUM('9. sz. mell'!F33)</f>
        <v>0</v>
      </c>
    </row>
    <row r="31" spans="1:6" s="292" customFormat="1" ht="12" customHeight="1">
      <c r="A31" s="5" t="s">
        <v>278</v>
      </c>
      <c r="B31" s="337" t="s">
        <v>284</v>
      </c>
      <c r="C31" s="400">
        <f t="shared" si="0"/>
        <v>0</v>
      </c>
      <c r="D31" s="345">
        <f>SUM('9. sz. mell'!D34)</f>
        <v>0</v>
      </c>
      <c r="E31" s="345">
        <f>SUM('9. sz. mell'!E34)</f>
        <v>0</v>
      </c>
      <c r="F31" s="401">
        <f>SUM('9. sz. mell'!F34)</f>
        <v>0</v>
      </c>
    </row>
    <row r="32" spans="1:6" s="292" customFormat="1" ht="12" customHeight="1" thickBot="1">
      <c r="A32" s="7" t="s">
        <v>279</v>
      </c>
      <c r="B32" s="338" t="s">
        <v>285</v>
      </c>
      <c r="C32" s="405">
        <f t="shared" si="0"/>
        <v>200000</v>
      </c>
      <c r="D32" s="346">
        <f>SUM('9. sz. mell'!D35)</f>
        <v>200000</v>
      </c>
      <c r="E32" s="346">
        <f>SUM('9. sz. mell'!E35)</f>
        <v>0</v>
      </c>
      <c r="F32" s="406">
        <f>SUM('9. sz. mell'!F35)</f>
        <v>0</v>
      </c>
    </row>
    <row r="33" spans="1:6" s="292" customFormat="1" ht="12" customHeight="1" thickBot="1">
      <c r="A33" s="11" t="s">
        <v>22</v>
      </c>
      <c r="B33" s="339" t="s">
        <v>286</v>
      </c>
      <c r="C33" s="407">
        <f t="shared" si="0"/>
        <v>9410000</v>
      </c>
      <c r="D33" s="371">
        <f>SUM('9. sz. mell'!D36)</f>
        <v>8710000</v>
      </c>
      <c r="E33" s="371">
        <f>SUM('9. sz. mell'!E36)</f>
        <v>700000</v>
      </c>
      <c r="F33" s="369">
        <f>SUM('9. sz. mell'!F36)</f>
        <v>0</v>
      </c>
    </row>
    <row r="34" spans="1:6" s="292" customFormat="1" ht="12" customHeight="1">
      <c r="A34" s="6" t="s">
        <v>93</v>
      </c>
      <c r="B34" s="336" t="s">
        <v>289</v>
      </c>
      <c r="C34" s="402">
        <f t="shared" si="0"/>
        <v>3000000</v>
      </c>
      <c r="D34" s="347">
        <f>SUM('9. sz. mell'!D37)</f>
        <v>3000000</v>
      </c>
      <c r="E34" s="347">
        <f>SUM('9. sz. mell'!E37)</f>
        <v>0</v>
      </c>
      <c r="F34" s="403">
        <f>SUM('9. sz. mell'!F37)</f>
        <v>0</v>
      </c>
    </row>
    <row r="35" spans="1:6" s="292" customFormat="1" ht="12" customHeight="1">
      <c r="A35" s="5" t="s">
        <v>94</v>
      </c>
      <c r="B35" s="337" t="s">
        <v>290</v>
      </c>
      <c r="C35" s="400">
        <f t="shared" si="0"/>
        <v>2050000</v>
      </c>
      <c r="D35" s="345">
        <f>SUM('9. sz. mell'!D38)</f>
        <v>1350000</v>
      </c>
      <c r="E35" s="345">
        <f>SUM('9. sz. mell'!E38)</f>
        <v>700000</v>
      </c>
      <c r="F35" s="401">
        <f>SUM('9. sz. mell'!F38)</f>
        <v>0</v>
      </c>
    </row>
    <row r="36" spans="1:6" s="292" customFormat="1" ht="12" customHeight="1">
      <c r="A36" s="5" t="s">
        <v>95</v>
      </c>
      <c r="B36" s="337" t="s">
        <v>291</v>
      </c>
      <c r="C36" s="400">
        <f t="shared" si="0"/>
        <v>0</v>
      </c>
      <c r="D36" s="345">
        <f>SUM('9. sz. mell'!D39)</f>
        <v>0</v>
      </c>
      <c r="E36" s="345">
        <f>SUM('9. sz. mell'!E39)</f>
        <v>0</v>
      </c>
      <c r="F36" s="401">
        <f>SUM('9. sz. mell'!F39)</f>
        <v>0</v>
      </c>
    </row>
    <row r="37" spans="1:6" s="292" customFormat="1" ht="12" customHeight="1">
      <c r="A37" s="5" t="s">
        <v>177</v>
      </c>
      <c r="B37" s="337" t="s">
        <v>292</v>
      </c>
      <c r="C37" s="400">
        <f t="shared" si="0"/>
        <v>0</v>
      </c>
      <c r="D37" s="345">
        <f>SUM('9. sz. mell'!D40)</f>
        <v>0</v>
      </c>
      <c r="E37" s="345">
        <f>SUM('9. sz. mell'!E40)</f>
        <v>0</v>
      </c>
      <c r="F37" s="401">
        <f>SUM('9. sz. mell'!F40)</f>
        <v>0</v>
      </c>
    </row>
    <row r="38" spans="1:6" s="292" customFormat="1" ht="12" customHeight="1">
      <c r="A38" s="5" t="s">
        <v>178</v>
      </c>
      <c r="B38" s="337" t="s">
        <v>293</v>
      </c>
      <c r="C38" s="400">
        <f t="shared" si="0"/>
        <v>3000000</v>
      </c>
      <c r="D38" s="345">
        <f>SUM('9. sz. mell'!D41)</f>
        <v>3000000</v>
      </c>
      <c r="E38" s="345">
        <f>SUM('9. sz. mell'!E41)</f>
        <v>0</v>
      </c>
      <c r="F38" s="401">
        <f>SUM('9. sz. mell'!F41)</f>
        <v>0</v>
      </c>
    </row>
    <row r="39" spans="1:6" s="292" customFormat="1" ht="12" customHeight="1">
      <c r="A39" s="5" t="s">
        <v>179</v>
      </c>
      <c r="B39" s="337" t="s">
        <v>294</v>
      </c>
      <c r="C39" s="400">
        <f t="shared" si="0"/>
        <v>1360000</v>
      </c>
      <c r="D39" s="345">
        <f>SUM('9. sz. mell'!D42)</f>
        <v>1360000</v>
      </c>
      <c r="E39" s="345">
        <f>SUM('9. sz. mell'!E42)</f>
        <v>0</v>
      </c>
      <c r="F39" s="401">
        <f>SUM('9. sz. mell'!F42)</f>
        <v>0</v>
      </c>
    </row>
    <row r="40" spans="1:6" s="292" customFormat="1" ht="12" customHeight="1">
      <c r="A40" s="5" t="s">
        <v>180</v>
      </c>
      <c r="B40" s="337" t="s">
        <v>295</v>
      </c>
      <c r="C40" s="400">
        <f t="shared" si="0"/>
        <v>0</v>
      </c>
      <c r="D40" s="345">
        <f>SUM('9. sz. mell'!D43)</f>
        <v>0</v>
      </c>
      <c r="E40" s="345">
        <f>SUM('9. sz. mell'!E43)</f>
        <v>0</v>
      </c>
      <c r="F40" s="401">
        <f>SUM('9. sz. mell'!F43)</f>
        <v>0</v>
      </c>
    </row>
    <row r="41" spans="1:6" s="292" customFormat="1" ht="12" customHeight="1">
      <c r="A41" s="5" t="s">
        <v>181</v>
      </c>
      <c r="B41" s="337" t="s">
        <v>296</v>
      </c>
      <c r="C41" s="400">
        <f t="shared" si="0"/>
        <v>0</v>
      </c>
      <c r="D41" s="345">
        <f>SUM('9. sz. mell'!D44)</f>
        <v>0</v>
      </c>
      <c r="E41" s="345">
        <f>SUM('9. sz. mell'!E44)</f>
        <v>0</v>
      </c>
      <c r="F41" s="401">
        <f>SUM('9. sz. mell'!F44)</f>
        <v>0</v>
      </c>
    </row>
    <row r="42" spans="1:6" s="292" customFormat="1" ht="12" customHeight="1">
      <c r="A42" s="5" t="s">
        <v>287</v>
      </c>
      <c r="B42" s="337" t="s">
        <v>297</v>
      </c>
      <c r="C42" s="400">
        <f t="shared" si="0"/>
        <v>0</v>
      </c>
      <c r="D42" s="345">
        <f>SUM('9. sz. mell'!D45)</f>
        <v>0</v>
      </c>
      <c r="E42" s="345">
        <f>SUM('9. sz. mell'!E45)</f>
        <v>0</v>
      </c>
      <c r="F42" s="401">
        <f>SUM('9. sz. mell'!F45)</f>
        <v>0</v>
      </c>
    </row>
    <row r="43" spans="1:6" s="292" customFormat="1" ht="12" customHeight="1" thickBot="1">
      <c r="A43" s="7" t="s">
        <v>288</v>
      </c>
      <c r="B43" s="338" t="s">
        <v>298</v>
      </c>
      <c r="C43" s="405">
        <f t="shared" si="0"/>
        <v>0</v>
      </c>
      <c r="D43" s="346">
        <f>SUM('9. sz. mell'!D46)</f>
        <v>0</v>
      </c>
      <c r="E43" s="346">
        <f>SUM('9. sz. mell'!E46)</f>
        <v>0</v>
      </c>
      <c r="F43" s="406">
        <f>SUM('9. sz. mell'!F46)</f>
        <v>0</v>
      </c>
    </row>
    <row r="44" spans="1:6" s="292" customFormat="1" ht="12" customHeight="1" thickBot="1">
      <c r="A44" s="11" t="s">
        <v>23</v>
      </c>
      <c r="B44" s="339" t="s">
        <v>299</v>
      </c>
      <c r="C44" s="407">
        <f t="shared" si="0"/>
        <v>0</v>
      </c>
      <c r="D44" s="371">
        <f>SUM('9. sz. mell'!D47)</f>
        <v>0</v>
      </c>
      <c r="E44" s="371">
        <f>SUM('9. sz. mell'!E47)</f>
        <v>0</v>
      </c>
      <c r="F44" s="369">
        <f>SUM('9. sz. mell'!F47)</f>
        <v>0</v>
      </c>
    </row>
    <row r="45" spans="1:6" s="292" customFormat="1" ht="12" customHeight="1">
      <c r="A45" s="6" t="s">
        <v>96</v>
      </c>
      <c r="B45" s="336" t="s">
        <v>303</v>
      </c>
      <c r="C45" s="402">
        <f t="shared" si="0"/>
        <v>0</v>
      </c>
      <c r="D45" s="347">
        <f>SUM('9. sz. mell'!D48)</f>
        <v>0</v>
      </c>
      <c r="E45" s="347">
        <f>SUM('9. sz. mell'!E48)</f>
        <v>0</v>
      </c>
      <c r="F45" s="403">
        <f>SUM('9. sz. mell'!F48)</f>
        <v>0</v>
      </c>
    </row>
    <row r="46" spans="1:6" s="292" customFormat="1" ht="12" customHeight="1">
      <c r="A46" s="5" t="s">
        <v>97</v>
      </c>
      <c r="B46" s="337" t="s">
        <v>304</v>
      </c>
      <c r="C46" s="400">
        <f t="shared" si="0"/>
        <v>0</v>
      </c>
      <c r="D46" s="345">
        <f>SUM('9. sz. mell'!D49)</f>
        <v>0</v>
      </c>
      <c r="E46" s="345">
        <f>SUM('9. sz. mell'!E49)</f>
        <v>0</v>
      </c>
      <c r="F46" s="401">
        <f>SUM('9. sz. mell'!F49)</f>
        <v>0</v>
      </c>
    </row>
    <row r="47" spans="1:6" s="292" customFormat="1" ht="12" customHeight="1">
      <c r="A47" s="5" t="s">
        <v>300</v>
      </c>
      <c r="B47" s="337" t="s">
        <v>305</v>
      </c>
      <c r="C47" s="400">
        <f t="shared" si="0"/>
        <v>0</v>
      </c>
      <c r="D47" s="345">
        <f>SUM('9. sz. mell'!D50)</f>
        <v>0</v>
      </c>
      <c r="E47" s="345">
        <f>SUM('9. sz. mell'!E50)</f>
        <v>0</v>
      </c>
      <c r="F47" s="401">
        <f>SUM('9. sz. mell'!F50)</f>
        <v>0</v>
      </c>
    </row>
    <row r="48" spans="1:6" s="292" customFormat="1" ht="12" customHeight="1">
      <c r="A48" s="5" t="s">
        <v>301</v>
      </c>
      <c r="B48" s="337" t="s">
        <v>306</v>
      </c>
      <c r="C48" s="400">
        <f t="shared" si="0"/>
        <v>0</v>
      </c>
      <c r="D48" s="345">
        <f>SUM('9. sz. mell'!D51)</f>
        <v>0</v>
      </c>
      <c r="E48" s="345">
        <f>SUM('9. sz. mell'!E51)</f>
        <v>0</v>
      </c>
      <c r="F48" s="401">
        <f>SUM('9. sz. mell'!F51)</f>
        <v>0</v>
      </c>
    </row>
    <row r="49" spans="1:6" s="292" customFormat="1" ht="12" customHeight="1" thickBot="1">
      <c r="A49" s="7" t="s">
        <v>302</v>
      </c>
      <c r="B49" s="338" t="s">
        <v>307</v>
      </c>
      <c r="C49" s="405">
        <f t="shared" si="0"/>
        <v>0</v>
      </c>
      <c r="D49" s="346">
        <f>SUM('9. sz. mell'!D52)</f>
        <v>0</v>
      </c>
      <c r="E49" s="346">
        <f>SUM('9. sz. mell'!E52)</f>
        <v>0</v>
      </c>
      <c r="F49" s="406">
        <f>SUM('9. sz. mell'!F52)</f>
        <v>0</v>
      </c>
    </row>
    <row r="50" spans="1:6" s="292" customFormat="1" ht="12" customHeight="1" thickBot="1">
      <c r="A50" s="11" t="s">
        <v>182</v>
      </c>
      <c r="B50" s="339" t="s">
        <v>308</v>
      </c>
      <c r="C50" s="407">
        <f t="shared" si="0"/>
        <v>24000</v>
      </c>
      <c r="D50" s="371">
        <f>SUM('9. sz. mell'!D53)</f>
        <v>24000</v>
      </c>
      <c r="E50" s="371">
        <f>SUM('9. sz. mell'!E53)</f>
        <v>0</v>
      </c>
      <c r="F50" s="369">
        <f>SUM('9. sz. mell'!F53)</f>
        <v>0</v>
      </c>
    </row>
    <row r="51" spans="1:6" s="292" customFormat="1" ht="12" customHeight="1">
      <c r="A51" s="6" t="s">
        <v>98</v>
      </c>
      <c r="B51" s="336" t="s">
        <v>309</v>
      </c>
      <c r="C51" s="402">
        <f t="shared" si="0"/>
        <v>0</v>
      </c>
      <c r="D51" s="347">
        <f>SUM('9. sz. mell'!D54)</f>
        <v>0</v>
      </c>
      <c r="E51" s="347">
        <f>SUM('9. sz. mell'!E54)</f>
        <v>0</v>
      </c>
      <c r="F51" s="403">
        <f>SUM('9. sz. mell'!F54)</f>
        <v>0</v>
      </c>
    </row>
    <row r="52" spans="1:6" s="292" customFormat="1" ht="12" customHeight="1">
      <c r="A52" s="5" t="s">
        <v>99</v>
      </c>
      <c r="B52" s="337" t="s">
        <v>452</v>
      </c>
      <c r="C52" s="400">
        <f t="shared" si="0"/>
        <v>0</v>
      </c>
      <c r="D52" s="345">
        <f>SUM('9. sz. mell'!D55)</f>
        <v>0</v>
      </c>
      <c r="E52" s="345">
        <f>SUM('9. sz. mell'!E55)</f>
        <v>0</v>
      </c>
      <c r="F52" s="401">
        <f>SUM('9. sz. mell'!F55)</f>
        <v>0</v>
      </c>
    </row>
    <row r="53" spans="1:6" s="292" customFormat="1" ht="12" customHeight="1">
      <c r="A53" s="5" t="s">
        <v>312</v>
      </c>
      <c r="B53" s="337" t="s">
        <v>310</v>
      </c>
      <c r="C53" s="400">
        <f t="shared" si="0"/>
        <v>24000</v>
      </c>
      <c r="D53" s="345">
        <f>SUM('9. sz. mell'!D56)</f>
        <v>24000</v>
      </c>
      <c r="E53" s="345">
        <f>SUM('9. sz. mell'!E56)</f>
        <v>0</v>
      </c>
      <c r="F53" s="401">
        <f>SUM('9. sz. mell'!F56)</f>
        <v>0</v>
      </c>
    </row>
    <row r="54" spans="1:6" s="292" customFormat="1" ht="12" customHeight="1" thickBot="1">
      <c r="A54" s="7" t="s">
        <v>313</v>
      </c>
      <c r="B54" s="338" t="s">
        <v>311</v>
      </c>
      <c r="C54" s="405">
        <f t="shared" si="0"/>
        <v>0</v>
      </c>
      <c r="D54" s="346">
        <f>SUM('9. sz. mell'!D57)</f>
        <v>0</v>
      </c>
      <c r="E54" s="346">
        <f>SUM('9. sz. mell'!E57)</f>
        <v>0</v>
      </c>
      <c r="F54" s="406">
        <f>SUM('9. sz. mell'!F57)</f>
        <v>0</v>
      </c>
    </row>
    <row r="55" spans="1:6" s="292" customFormat="1" ht="12" customHeight="1" thickBot="1">
      <c r="A55" s="11" t="s">
        <v>25</v>
      </c>
      <c r="B55" s="329" t="s">
        <v>314</v>
      </c>
      <c r="C55" s="407">
        <f t="shared" si="0"/>
        <v>0</v>
      </c>
      <c r="D55" s="371">
        <f>SUM('9. sz. mell'!D58)</f>
        <v>0</v>
      </c>
      <c r="E55" s="371">
        <f>SUM('9. sz. mell'!E58)</f>
        <v>0</v>
      </c>
      <c r="F55" s="369">
        <f>SUM('9. sz. mell'!F58)</f>
        <v>0</v>
      </c>
    </row>
    <row r="56" spans="1:6" s="292" customFormat="1" ht="12" customHeight="1">
      <c r="A56" s="6" t="s">
        <v>183</v>
      </c>
      <c r="B56" s="336" t="s">
        <v>316</v>
      </c>
      <c r="C56" s="402">
        <f t="shared" si="0"/>
        <v>0</v>
      </c>
      <c r="D56" s="347">
        <f>SUM('9. sz. mell'!D59)</f>
        <v>0</v>
      </c>
      <c r="E56" s="347">
        <f>SUM('9. sz. mell'!E59)</f>
        <v>0</v>
      </c>
      <c r="F56" s="403">
        <f>SUM('9. sz. mell'!F59)</f>
        <v>0</v>
      </c>
    </row>
    <row r="57" spans="1:6" s="292" customFormat="1" ht="12" customHeight="1">
      <c r="A57" s="5" t="s">
        <v>184</v>
      </c>
      <c r="B57" s="337" t="s">
        <v>453</v>
      </c>
      <c r="C57" s="400">
        <f t="shared" si="0"/>
        <v>0</v>
      </c>
      <c r="D57" s="345">
        <f>SUM('9. sz. mell'!D60)</f>
        <v>0</v>
      </c>
      <c r="E57" s="345">
        <f>SUM('9. sz. mell'!E60)</f>
        <v>0</v>
      </c>
      <c r="F57" s="401">
        <f>SUM('9. sz. mell'!F60)</f>
        <v>0</v>
      </c>
    </row>
    <row r="58" spans="1:6" s="292" customFormat="1" ht="12" customHeight="1">
      <c r="A58" s="5" t="s">
        <v>232</v>
      </c>
      <c r="B58" s="337" t="s">
        <v>317</v>
      </c>
      <c r="C58" s="400">
        <f t="shared" si="0"/>
        <v>0</v>
      </c>
      <c r="D58" s="345">
        <f>SUM('9. sz. mell'!D61)</f>
        <v>0</v>
      </c>
      <c r="E58" s="345">
        <f>SUM('9. sz. mell'!E61)</f>
        <v>0</v>
      </c>
      <c r="F58" s="401">
        <f>SUM('9. sz. mell'!F61)</f>
        <v>0</v>
      </c>
    </row>
    <row r="59" spans="1:6" s="292" customFormat="1" ht="12" customHeight="1" thickBot="1">
      <c r="A59" s="7" t="s">
        <v>315</v>
      </c>
      <c r="B59" s="338" t="s">
        <v>318</v>
      </c>
      <c r="C59" s="405">
        <f t="shared" si="0"/>
        <v>0</v>
      </c>
      <c r="D59" s="346">
        <f>SUM('9. sz. mell'!D62)</f>
        <v>0</v>
      </c>
      <c r="E59" s="346">
        <f>SUM('9. sz. mell'!E62)</f>
        <v>0</v>
      </c>
      <c r="F59" s="406">
        <f>SUM('9. sz. mell'!F62)</f>
        <v>0</v>
      </c>
    </row>
    <row r="60" spans="1:6" s="292" customFormat="1" ht="12" customHeight="1" thickBot="1">
      <c r="A60" s="11" t="s">
        <v>26</v>
      </c>
      <c r="B60" s="339" t="s">
        <v>319</v>
      </c>
      <c r="C60" s="407">
        <f t="shared" si="0"/>
        <v>292916969</v>
      </c>
      <c r="D60" s="371">
        <f>SUM('9. sz. mell'!D63)</f>
        <v>292216969</v>
      </c>
      <c r="E60" s="371">
        <f>SUM('9. sz. mell'!E63)</f>
        <v>700000</v>
      </c>
      <c r="F60" s="369">
        <f>SUM('9. sz. mell'!F63)</f>
        <v>0</v>
      </c>
    </row>
    <row r="61" spans="1:6" s="292" customFormat="1" ht="12" customHeight="1" thickBot="1">
      <c r="A61" s="293" t="s">
        <v>320</v>
      </c>
      <c r="B61" s="329" t="s">
        <v>321</v>
      </c>
      <c r="C61" s="407">
        <f t="shared" si="0"/>
        <v>9000000</v>
      </c>
      <c r="D61" s="371">
        <f>SUM('9. sz. mell'!D64)</f>
        <v>9000000</v>
      </c>
      <c r="E61" s="371">
        <f>SUM('9. sz. mell'!E64)</f>
        <v>0</v>
      </c>
      <c r="F61" s="369">
        <f>SUM('9. sz. mell'!F64)</f>
        <v>0</v>
      </c>
    </row>
    <row r="62" spans="1:6" s="292" customFormat="1" ht="12" customHeight="1">
      <c r="A62" s="6" t="s">
        <v>353</v>
      </c>
      <c r="B62" s="336" t="s">
        <v>322</v>
      </c>
      <c r="C62" s="402">
        <f t="shared" si="0"/>
        <v>0</v>
      </c>
      <c r="D62" s="347">
        <f>SUM('9. sz. mell'!D65)</f>
        <v>0</v>
      </c>
      <c r="E62" s="347">
        <f>SUM('9. sz. mell'!E65)</f>
        <v>0</v>
      </c>
      <c r="F62" s="403">
        <f>SUM('9. sz. mell'!F65)</f>
        <v>0</v>
      </c>
    </row>
    <row r="63" spans="1:6" s="292" customFormat="1" ht="12" customHeight="1">
      <c r="A63" s="5" t="s">
        <v>362</v>
      </c>
      <c r="B63" s="337" t="s">
        <v>323</v>
      </c>
      <c r="C63" s="400">
        <f t="shared" si="0"/>
        <v>9000000</v>
      </c>
      <c r="D63" s="345">
        <f>SUM('9. sz. mell'!D66)</f>
        <v>9000000</v>
      </c>
      <c r="E63" s="345">
        <f>SUM('9. sz. mell'!E66)</f>
        <v>0</v>
      </c>
      <c r="F63" s="401">
        <f>SUM('9. sz. mell'!F66)</f>
        <v>0</v>
      </c>
    </row>
    <row r="64" spans="1:6" s="292" customFormat="1" ht="12" customHeight="1" thickBot="1">
      <c r="A64" s="7" t="s">
        <v>363</v>
      </c>
      <c r="B64" s="340" t="s">
        <v>324</v>
      </c>
      <c r="C64" s="405">
        <f t="shared" si="0"/>
        <v>0</v>
      </c>
      <c r="D64" s="346">
        <f>SUM('9. sz. mell'!D67)</f>
        <v>0</v>
      </c>
      <c r="E64" s="346">
        <f>SUM('9. sz. mell'!E67)</f>
        <v>0</v>
      </c>
      <c r="F64" s="406">
        <f>SUM('9. sz. mell'!F67)</f>
        <v>0</v>
      </c>
    </row>
    <row r="65" spans="1:6" s="292" customFormat="1" ht="12" customHeight="1" thickBot="1">
      <c r="A65" s="293" t="s">
        <v>325</v>
      </c>
      <c r="B65" s="329" t="s">
        <v>326</v>
      </c>
      <c r="C65" s="407">
        <f t="shared" si="0"/>
        <v>0</v>
      </c>
      <c r="D65" s="371">
        <f>SUM('9. sz. mell'!D68)</f>
        <v>0</v>
      </c>
      <c r="E65" s="371">
        <f>SUM('9. sz. mell'!E68)</f>
        <v>0</v>
      </c>
      <c r="F65" s="369">
        <f>SUM('9. sz. mell'!F68)</f>
        <v>0</v>
      </c>
    </row>
    <row r="66" spans="1:6" s="292" customFormat="1" ht="12" customHeight="1">
      <c r="A66" s="6" t="s">
        <v>153</v>
      </c>
      <c r="B66" s="336" t="s">
        <v>327</v>
      </c>
      <c r="C66" s="402">
        <f t="shared" si="0"/>
        <v>0</v>
      </c>
      <c r="D66" s="347">
        <f>SUM('9. sz. mell'!D69)</f>
        <v>0</v>
      </c>
      <c r="E66" s="347">
        <f>SUM('9. sz. mell'!E69)</f>
        <v>0</v>
      </c>
      <c r="F66" s="403">
        <f>SUM('9. sz. mell'!F69)</f>
        <v>0</v>
      </c>
    </row>
    <row r="67" spans="1:6" s="292" customFormat="1" ht="12" customHeight="1">
      <c r="A67" s="5" t="s">
        <v>154</v>
      </c>
      <c r="B67" s="337" t="s">
        <v>328</v>
      </c>
      <c r="C67" s="400">
        <f t="shared" si="0"/>
        <v>0</v>
      </c>
      <c r="D67" s="345">
        <f>SUM('9. sz. mell'!D70)</f>
        <v>0</v>
      </c>
      <c r="E67" s="345">
        <f>SUM('9. sz. mell'!E70)</f>
        <v>0</v>
      </c>
      <c r="F67" s="401">
        <f>SUM('9. sz. mell'!F70)</f>
        <v>0</v>
      </c>
    </row>
    <row r="68" spans="1:6" s="292" customFormat="1" ht="12" customHeight="1">
      <c r="A68" s="5" t="s">
        <v>354</v>
      </c>
      <c r="B68" s="337" t="s">
        <v>329</v>
      </c>
      <c r="C68" s="400">
        <f t="shared" si="0"/>
        <v>0</v>
      </c>
      <c r="D68" s="345">
        <f>SUM('9. sz. mell'!D71)</f>
        <v>0</v>
      </c>
      <c r="E68" s="345">
        <f>SUM('9. sz. mell'!E71)</f>
        <v>0</v>
      </c>
      <c r="F68" s="401">
        <f>SUM('9. sz. mell'!F71)</f>
        <v>0</v>
      </c>
    </row>
    <row r="69" spans="1:6" s="292" customFormat="1" ht="12" customHeight="1" thickBot="1">
      <c r="A69" s="7" t="s">
        <v>355</v>
      </c>
      <c r="B69" s="338" t="s">
        <v>330</v>
      </c>
      <c r="C69" s="405">
        <f t="shared" si="0"/>
        <v>0</v>
      </c>
      <c r="D69" s="346">
        <f>SUM('9. sz. mell'!D72)</f>
        <v>0</v>
      </c>
      <c r="E69" s="346">
        <f>SUM('9. sz. mell'!E72)</f>
        <v>0</v>
      </c>
      <c r="F69" s="406">
        <f>SUM('9. sz. mell'!F72)</f>
        <v>0</v>
      </c>
    </row>
    <row r="70" spans="1:6" s="292" customFormat="1" ht="12" customHeight="1" thickBot="1">
      <c r="A70" s="293" t="s">
        <v>331</v>
      </c>
      <c r="B70" s="329" t="s">
        <v>332</v>
      </c>
      <c r="C70" s="407">
        <f t="shared" si="0"/>
        <v>42711000</v>
      </c>
      <c r="D70" s="371">
        <f>SUM('9. sz. mell'!D73)</f>
        <v>42711000</v>
      </c>
      <c r="E70" s="371">
        <f>SUM('9. sz. mell'!E73)</f>
        <v>0</v>
      </c>
      <c r="F70" s="369">
        <f>SUM('9. sz. mell'!F73)</f>
        <v>0</v>
      </c>
    </row>
    <row r="71" spans="1:6" s="292" customFormat="1" ht="12" customHeight="1">
      <c r="A71" s="6" t="s">
        <v>356</v>
      </c>
      <c r="B71" s="336" t="s">
        <v>333</v>
      </c>
      <c r="C71" s="402">
        <f aca="true" t="shared" si="1" ref="C71:C84">SUM(D71:F71)</f>
        <v>42711000</v>
      </c>
      <c r="D71" s="347">
        <f>SUM('9. sz. mell'!D74)</f>
        <v>42711000</v>
      </c>
      <c r="E71" s="347">
        <f>SUM('9. sz. mell'!E74)</f>
        <v>0</v>
      </c>
      <c r="F71" s="403">
        <f>SUM('9. sz. mell'!F74)</f>
        <v>0</v>
      </c>
    </row>
    <row r="72" spans="1:6" s="292" customFormat="1" ht="12" customHeight="1" thickBot="1">
      <c r="A72" s="7" t="s">
        <v>357</v>
      </c>
      <c r="B72" s="338" t="s">
        <v>334</v>
      </c>
      <c r="C72" s="405">
        <f t="shared" si="1"/>
        <v>0</v>
      </c>
      <c r="D72" s="346">
        <f>SUM('9. sz. mell'!D75)</f>
        <v>0</v>
      </c>
      <c r="E72" s="346">
        <f>SUM('9. sz. mell'!E75)</f>
        <v>0</v>
      </c>
      <c r="F72" s="406">
        <f>SUM('9. sz. mell'!F75)</f>
        <v>0</v>
      </c>
    </row>
    <row r="73" spans="1:6" s="292" customFormat="1" ht="12" customHeight="1" thickBot="1">
      <c r="A73" s="293" t="s">
        <v>335</v>
      </c>
      <c r="B73" s="329" t="s">
        <v>336</v>
      </c>
      <c r="C73" s="407">
        <f t="shared" si="1"/>
        <v>29568000</v>
      </c>
      <c r="D73" s="371">
        <f>SUM('9. sz. mell'!D76)</f>
        <v>29568000</v>
      </c>
      <c r="E73" s="371">
        <f>SUM('9. sz. mell'!E76)</f>
        <v>0</v>
      </c>
      <c r="F73" s="369">
        <f>SUM('9. sz. mell'!F76)</f>
        <v>0</v>
      </c>
    </row>
    <row r="74" spans="1:6" s="292" customFormat="1" ht="12" customHeight="1">
      <c r="A74" s="6" t="s">
        <v>358</v>
      </c>
      <c r="B74" s="336" t="s">
        <v>337</v>
      </c>
      <c r="C74" s="402">
        <f t="shared" si="1"/>
        <v>0</v>
      </c>
      <c r="D74" s="347">
        <f>SUM('9. sz. mell'!D77)</f>
        <v>0</v>
      </c>
      <c r="E74" s="347">
        <f>SUM('9. sz. mell'!E77)</f>
        <v>0</v>
      </c>
      <c r="F74" s="403">
        <f>SUM('9. sz. mell'!F77)</f>
        <v>0</v>
      </c>
    </row>
    <row r="75" spans="1:6" s="292" customFormat="1" ht="12" customHeight="1">
      <c r="A75" s="5" t="s">
        <v>359</v>
      </c>
      <c r="B75" s="337" t="s">
        <v>338</v>
      </c>
      <c r="C75" s="400">
        <f t="shared" si="1"/>
        <v>0</v>
      </c>
      <c r="D75" s="345">
        <f>SUM('9. sz. mell'!D78)</f>
        <v>0</v>
      </c>
      <c r="E75" s="345">
        <f>SUM('9. sz. mell'!E78)</f>
        <v>0</v>
      </c>
      <c r="F75" s="401">
        <f>SUM('9. sz. mell'!F78)</f>
        <v>0</v>
      </c>
    </row>
    <row r="76" spans="1:6" s="292" customFormat="1" ht="12" customHeight="1" thickBot="1">
      <c r="A76" s="7" t="s">
        <v>360</v>
      </c>
      <c r="B76" s="356" t="s">
        <v>623</v>
      </c>
      <c r="C76" s="405">
        <f t="shared" si="1"/>
        <v>29568000</v>
      </c>
      <c r="D76" s="346">
        <f>SUM('9. sz. mell'!D79)</f>
        <v>29568000</v>
      </c>
      <c r="E76" s="346">
        <f>SUM('9. sz. mell'!E79)</f>
        <v>0</v>
      </c>
      <c r="F76" s="406">
        <f>SUM('9. sz. mell'!F79)</f>
        <v>0</v>
      </c>
    </row>
    <row r="77" spans="1:6" s="292" customFormat="1" ht="12" customHeight="1" thickBot="1">
      <c r="A77" s="293" t="s">
        <v>339</v>
      </c>
      <c r="B77" s="329" t="s">
        <v>361</v>
      </c>
      <c r="C77" s="407">
        <f t="shared" si="1"/>
        <v>0</v>
      </c>
      <c r="D77" s="371">
        <f>SUM('9. sz. mell'!D80)</f>
        <v>0</v>
      </c>
      <c r="E77" s="371">
        <f>SUM('9. sz. mell'!E80)</f>
        <v>0</v>
      </c>
      <c r="F77" s="369">
        <f>SUM('9. sz. mell'!F80)</f>
        <v>0</v>
      </c>
    </row>
    <row r="78" spans="1:6" s="292" customFormat="1" ht="12" customHeight="1">
      <c r="A78" s="294" t="s">
        <v>340</v>
      </c>
      <c r="B78" s="336" t="s">
        <v>341</v>
      </c>
      <c r="C78" s="402">
        <f t="shared" si="1"/>
        <v>0</v>
      </c>
      <c r="D78" s="347">
        <f>SUM('9. sz. mell'!D81)</f>
        <v>0</v>
      </c>
      <c r="E78" s="347">
        <f>SUM('9. sz. mell'!E81)</f>
        <v>0</v>
      </c>
      <c r="F78" s="403">
        <f>SUM('9. sz. mell'!F81)</f>
        <v>0</v>
      </c>
    </row>
    <row r="79" spans="1:6" s="292" customFormat="1" ht="12" customHeight="1">
      <c r="A79" s="295" t="s">
        <v>342</v>
      </c>
      <c r="B79" s="337" t="s">
        <v>343</v>
      </c>
      <c r="C79" s="400">
        <f t="shared" si="1"/>
        <v>0</v>
      </c>
      <c r="D79" s="345">
        <f>SUM('9. sz. mell'!D82)</f>
        <v>0</v>
      </c>
      <c r="E79" s="345">
        <f>SUM('9. sz. mell'!E82)</f>
        <v>0</v>
      </c>
      <c r="F79" s="401">
        <f>SUM('9. sz. mell'!F82)</f>
        <v>0</v>
      </c>
    </row>
    <row r="80" spans="1:6" s="292" customFormat="1" ht="12" customHeight="1">
      <c r="A80" s="295" t="s">
        <v>344</v>
      </c>
      <c r="B80" s="337" t="s">
        <v>345</v>
      </c>
      <c r="C80" s="400">
        <f t="shared" si="1"/>
        <v>0</v>
      </c>
      <c r="D80" s="345">
        <f>SUM('9. sz. mell'!D83)</f>
        <v>0</v>
      </c>
      <c r="E80" s="345">
        <f>SUM('9. sz. mell'!E83)</f>
        <v>0</v>
      </c>
      <c r="F80" s="401">
        <f>SUM('9. sz. mell'!F83)</f>
        <v>0</v>
      </c>
    </row>
    <row r="81" spans="1:6" s="292" customFormat="1" ht="12" customHeight="1" thickBot="1">
      <c r="A81" s="296" t="s">
        <v>346</v>
      </c>
      <c r="B81" s="338" t="s">
        <v>347</v>
      </c>
      <c r="C81" s="405">
        <f t="shared" si="1"/>
        <v>0</v>
      </c>
      <c r="D81" s="346">
        <f>SUM('9. sz. mell'!D84)</f>
        <v>0</v>
      </c>
      <c r="E81" s="346">
        <f>SUM('9. sz. mell'!E84)</f>
        <v>0</v>
      </c>
      <c r="F81" s="406">
        <f>SUM('9. sz. mell'!F84)</f>
        <v>0</v>
      </c>
    </row>
    <row r="82" spans="1:6" s="292" customFormat="1" ht="13.5" customHeight="1" thickBot="1">
      <c r="A82" s="293" t="s">
        <v>348</v>
      </c>
      <c r="B82" s="329" t="s">
        <v>349</v>
      </c>
      <c r="C82" s="407">
        <f t="shared" si="1"/>
        <v>0</v>
      </c>
      <c r="D82" s="371">
        <f>SUM('9. sz. mell'!D85)</f>
        <v>0</v>
      </c>
      <c r="E82" s="371">
        <f>SUM('9. sz. mell'!E85)</f>
        <v>0</v>
      </c>
      <c r="F82" s="369">
        <f>SUM('9. sz. mell'!F85)</f>
        <v>0</v>
      </c>
    </row>
    <row r="83" spans="1:6" s="292" customFormat="1" ht="15.75" customHeight="1" thickBot="1">
      <c r="A83" s="293" t="s">
        <v>350</v>
      </c>
      <c r="B83" s="341" t="s">
        <v>351</v>
      </c>
      <c r="C83" s="407">
        <f t="shared" si="1"/>
        <v>81279000</v>
      </c>
      <c r="D83" s="371">
        <f>SUM('9. sz. mell'!D86)</f>
        <v>81279000</v>
      </c>
      <c r="E83" s="371">
        <f>SUM('9. sz. mell'!E86)</f>
        <v>0</v>
      </c>
      <c r="F83" s="369">
        <f>SUM('9. sz. mell'!F86)</f>
        <v>0</v>
      </c>
    </row>
    <row r="84" spans="1:6" s="292" customFormat="1" ht="16.5" customHeight="1" thickBot="1">
      <c r="A84" s="297" t="s">
        <v>364</v>
      </c>
      <c r="B84" s="331" t="s">
        <v>352</v>
      </c>
      <c r="C84" s="408">
        <f t="shared" si="1"/>
        <v>374195969</v>
      </c>
      <c r="D84" s="409">
        <f>SUM('9. sz. mell'!D87)</f>
        <v>373495969</v>
      </c>
      <c r="E84" s="409">
        <f>SUM('9. sz. mell'!E87)</f>
        <v>700000</v>
      </c>
      <c r="F84" s="410">
        <f>SUM('9. sz. mell'!F87)</f>
        <v>0</v>
      </c>
    </row>
    <row r="85" spans="1:6" s="292" customFormat="1" ht="16.5" customHeight="1">
      <c r="A85" s="374"/>
      <c r="B85" s="374"/>
      <c r="C85" s="375"/>
      <c r="D85" s="375"/>
      <c r="E85" s="375"/>
      <c r="F85" s="375"/>
    </row>
    <row r="86" spans="1:6" ht="16.5" customHeight="1">
      <c r="A86" s="802"/>
      <c r="B86" s="802"/>
      <c r="C86" s="802"/>
      <c r="D86" s="803"/>
      <c r="E86" s="803"/>
      <c r="F86" s="803"/>
    </row>
    <row r="87" spans="1:3" s="298" customFormat="1" ht="16.5" customHeight="1" thickBot="1">
      <c r="A87" s="806" t="s">
        <v>156</v>
      </c>
      <c r="B87" s="806"/>
      <c r="C87" s="332" t="s">
        <v>621</v>
      </c>
    </row>
    <row r="88" spans="1:6" ht="51" customHeight="1" thickBot="1">
      <c r="A88" s="13" t="s">
        <v>69</v>
      </c>
      <c r="B88" s="14" t="s">
        <v>48</v>
      </c>
      <c r="C88" s="324" t="s">
        <v>672</v>
      </c>
      <c r="D88" s="366" t="s">
        <v>675</v>
      </c>
      <c r="E88" s="361" t="s">
        <v>676</v>
      </c>
      <c r="F88" s="361" t="s">
        <v>677</v>
      </c>
    </row>
    <row r="89" spans="1:6" s="291" customFormat="1" ht="12" customHeight="1" thickBot="1">
      <c r="A89" s="333">
        <v>1</v>
      </c>
      <c r="B89" s="334">
        <v>2</v>
      </c>
      <c r="C89" s="362">
        <v>3</v>
      </c>
      <c r="D89" s="373">
        <v>4</v>
      </c>
      <c r="E89" s="363">
        <v>5</v>
      </c>
      <c r="F89" s="372">
        <v>6</v>
      </c>
    </row>
    <row r="90" spans="1:6" ht="12" customHeight="1" thickBot="1">
      <c r="A90" s="12" t="s">
        <v>18</v>
      </c>
      <c r="B90" s="335" t="s">
        <v>367</v>
      </c>
      <c r="C90" s="414">
        <f>SUM('9. sz. mell'!C93)</f>
        <v>205512632</v>
      </c>
      <c r="D90" s="414">
        <f>SUM('9. sz. mell'!D93)</f>
        <v>204812632</v>
      </c>
      <c r="E90" s="414">
        <f>SUM('9. sz. mell'!E93)</f>
        <v>700000</v>
      </c>
      <c r="F90" s="414">
        <f>SUM('9. sz. mell'!F93)</f>
        <v>0</v>
      </c>
    </row>
    <row r="91" spans="1:6" ht="12" customHeight="1">
      <c r="A91" s="8" t="s">
        <v>100</v>
      </c>
      <c r="B91" s="348" t="s">
        <v>49</v>
      </c>
      <c r="C91" s="415">
        <f>SUM('9. sz. mell'!C94)</f>
        <v>97910000</v>
      </c>
      <c r="D91" s="416">
        <f>SUM('9. sz. mell'!D94)</f>
        <v>97910000</v>
      </c>
      <c r="E91" s="416">
        <f>SUM('9. sz. mell'!E94)</f>
        <v>0</v>
      </c>
      <c r="F91" s="417">
        <f>SUM('9. sz. mell'!F94)</f>
        <v>0</v>
      </c>
    </row>
    <row r="92" spans="1:6" ht="12" customHeight="1">
      <c r="A92" s="5" t="s">
        <v>101</v>
      </c>
      <c r="B92" s="349" t="s">
        <v>185</v>
      </c>
      <c r="C92" s="418">
        <f>SUM('9. sz. mell'!C95)</f>
        <v>13144000</v>
      </c>
      <c r="D92" s="419">
        <f>SUM('9. sz. mell'!D95)</f>
        <v>13144000</v>
      </c>
      <c r="E92" s="419">
        <f>SUM('9. sz. mell'!E95)</f>
        <v>0</v>
      </c>
      <c r="F92" s="420">
        <f>SUM('9. sz. mell'!F95)</f>
        <v>0</v>
      </c>
    </row>
    <row r="93" spans="1:6" ht="12" customHeight="1">
      <c r="A93" s="5" t="s">
        <v>102</v>
      </c>
      <c r="B93" s="349" t="s">
        <v>143</v>
      </c>
      <c r="C93" s="418">
        <f>SUM('9. sz. mell'!C96)</f>
        <v>58159130</v>
      </c>
      <c r="D93" s="419">
        <f>SUM('9. sz. mell'!D96)</f>
        <v>58159130</v>
      </c>
      <c r="E93" s="419">
        <f>SUM('9. sz. mell'!E96)</f>
        <v>0</v>
      </c>
      <c r="F93" s="420">
        <f>SUM('9. sz. mell'!F96)</f>
        <v>0</v>
      </c>
    </row>
    <row r="94" spans="1:6" ht="12" customHeight="1">
      <c r="A94" s="5" t="s">
        <v>103</v>
      </c>
      <c r="B94" s="350" t="s">
        <v>186</v>
      </c>
      <c r="C94" s="418">
        <f>SUM('9. sz. mell'!C97)</f>
        <v>22360051</v>
      </c>
      <c r="D94" s="419">
        <f>SUM('9. sz. mell'!D97)</f>
        <v>22360051</v>
      </c>
      <c r="E94" s="419">
        <f>SUM('9. sz. mell'!E97)</f>
        <v>0</v>
      </c>
      <c r="F94" s="420">
        <f>SUM('9. sz. mell'!F97)</f>
        <v>0</v>
      </c>
    </row>
    <row r="95" spans="1:6" ht="12" customHeight="1">
      <c r="A95" s="5" t="s">
        <v>114</v>
      </c>
      <c r="B95" s="10" t="s">
        <v>187</v>
      </c>
      <c r="C95" s="418">
        <f>SUM('9. sz. mell'!C98)</f>
        <v>13939451</v>
      </c>
      <c r="D95" s="419">
        <f>SUM('9. sz. mell'!D98)</f>
        <v>13239451</v>
      </c>
      <c r="E95" s="419">
        <f>SUM('9. sz. mell'!E98)</f>
        <v>700000</v>
      </c>
      <c r="F95" s="420">
        <f>SUM('9. sz. mell'!F98)</f>
        <v>0</v>
      </c>
    </row>
    <row r="96" spans="1:6" ht="12" customHeight="1">
      <c r="A96" s="5" t="s">
        <v>104</v>
      </c>
      <c r="B96" s="349" t="s">
        <v>368</v>
      </c>
      <c r="C96" s="418">
        <f>SUM('9. sz. mell'!C99)</f>
        <v>6000000</v>
      </c>
      <c r="D96" s="419">
        <f>SUM('9. sz. mell'!D99)</f>
        <v>6000000</v>
      </c>
      <c r="E96" s="419">
        <f>SUM('9. sz. mell'!E99)</f>
        <v>0</v>
      </c>
      <c r="F96" s="420">
        <f>SUM('9. sz. mell'!F99)</f>
        <v>0</v>
      </c>
    </row>
    <row r="97" spans="1:6" ht="12" customHeight="1">
      <c r="A97" s="5" t="s">
        <v>105</v>
      </c>
      <c r="B97" s="351" t="s">
        <v>369</v>
      </c>
      <c r="C97" s="418">
        <f>SUM('9. sz. mell'!C100)</f>
        <v>0</v>
      </c>
      <c r="D97" s="419">
        <f>SUM('9. sz. mell'!D100)</f>
        <v>0</v>
      </c>
      <c r="E97" s="419">
        <f>SUM('9. sz. mell'!E100)</f>
        <v>0</v>
      </c>
      <c r="F97" s="420">
        <f>SUM('9. sz. mell'!F100)</f>
        <v>0</v>
      </c>
    </row>
    <row r="98" spans="1:6" ht="12" customHeight="1">
      <c r="A98" s="5" t="s">
        <v>115</v>
      </c>
      <c r="B98" s="352" t="s">
        <v>370</v>
      </c>
      <c r="C98" s="418">
        <f>SUM('9. sz. mell'!C101)</f>
        <v>0</v>
      </c>
      <c r="D98" s="419">
        <f>SUM('9. sz. mell'!D101)</f>
        <v>0</v>
      </c>
      <c r="E98" s="419">
        <f>SUM('9. sz. mell'!E101)</f>
        <v>0</v>
      </c>
      <c r="F98" s="420">
        <f>SUM('9. sz. mell'!F101)</f>
        <v>0</v>
      </c>
    </row>
    <row r="99" spans="1:6" ht="12" customHeight="1">
      <c r="A99" s="5" t="s">
        <v>116</v>
      </c>
      <c r="B99" s="352" t="s">
        <v>371</v>
      </c>
      <c r="C99" s="418">
        <f>SUM('9. sz. mell'!C102)</f>
        <v>0</v>
      </c>
      <c r="D99" s="419">
        <f>SUM('9. sz. mell'!D102)</f>
        <v>0</v>
      </c>
      <c r="E99" s="419">
        <f>SUM('9. sz. mell'!E102)</f>
        <v>0</v>
      </c>
      <c r="F99" s="420">
        <f>SUM('9. sz. mell'!F102)</f>
        <v>0</v>
      </c>
    </row>
    <row r="100" spans="1:6" ht="12" customHeight="1">
      <c r="A100" s="5" t="s">
        <v>117</v>
      </c>
      <c r="B100" s="351" t="s">
        <v>372</v>
      </c>
      <c r="C100" s="418">
        <f>SUM('9. sz. mell'!C103)</f>
        <v>7239451</v>
      </c>
      <c r="D100" s="419">
        <f>SUM('9. sz. mell'!D103)</f>
        <v>7239451</v>
      </c>
      <c r="E100" s="419">
        <f>SUM('9. sz. mell'!E103)</f>
        <v>0</v>
      </c>
      <c r="F100" s="420">
        <f>SUM('9. sz. mell'!F103)</f>
        <v>0</v>
      </c>
    </row>
    <row r="101" spans="1:6" ht="12" customHeight="1">
      <c r="A101" s="5" t="s">
        <v>118</v>
      </c>
      <c r="B101" s="351" t="s">
        <v>373</v>
      </c>
      <c r="C101" s="418">
        <f>SUM('9. sz. mell'!C104)</f>
        <v>0</v>
      </c>
      <c r="D101" s="419">
        <f>SUM('9. sz. mell'!D104)</f>
        <v>0</v>
      </c>
      <c r="E101" s="419">
        <f>SUM('9. sz. mell'!E104)</f>
        <v>0</v>
      </c>
      <c r="F101" s="420">
        <f>SUM('9. sz. mell'!F104)</f>
        <v>0</v>
      </c>
    </row>
    <row r="102" spans="1:6" ht="12" customHeight="1">
      <c r="A102" s="5" t="s">
        <v>120</v>
      </c>
      <c r="B102" s="352" t="s">
        <v>374</v>
      </c>
      <c r="C102" s="418">
        <f>SUM('9. sz. mell'!C105)</f>
        <v>0</v>
      </c>
      <c r="D102" s="419">
        <f>SUM('9. sz. mell'!D105)</f>
        <v>0</v>
      </c>
      <c r="E102" s="419">
        <f>SUM('9. sz. mell'!E105)</f>
        <v>0</v>
      </c>
      <c r="F102" s="420">
        <f>SUM('9. sz. mell'!F105)</f>
        <v>0</v>
      </c>
    </row>
    <row r="103" spans="1:6" ht="12" customHeight="1">
      <c r="A103" s="4" t="s">
        <v>188</v>
      </c>
      <c r="B103" s="353" t="s">
        <v>375</v>
      </c>
      <c r="C103" s="418">
        <f>SUM('9. sz. mell'!C106)</f>
        <v>0</v>
      </c>
      <c r="D103" s="419">
        <f>SUM('9. sz. mell'!D106)</f>
        <v>0</v>
      </c>
      <c r="E103" s="419">
        <f>SUM('9. sz. mell'!E106)</f>
        <v>0</v>
      </c>
      <c r="F103" s="420">
        <f>SUM('9. sz. mell'!F106)</f>
        <v>0</v>
      </c>
    </row>
    <row r="104" spans="1:6" ht="12" customHeight="1">
      <c r="A104" s="5" t="s">
        <v>365</v>
      </c>
      <c r="B104" s="353" t="s">
        <v>376</v>
      </c>
      <c r="C104" s="418">
        <f>SUM('9. sz. mell'!C107)</f>
        <v>0</v>
      </c>
      <c r="D104" s="419">
        <f>SUM('9. sz. mell'!D107)</f>
        <v>0</v>
      </c>
      <c r="E104" s="419">
        <f>SUM('9. sz. mell'!E107)</f>
        <v>0</v>
      </c>
      <c r="F104" s="420">
        <f>SUM('9. sz. mell'!F107)</f>
        <v>0</v>
      </c>
    </row>
    <row r="105" spans="1:6" ht="12" customHeight="1" thickBot="1">
      <c r="A105" s="9" t="s">
        <v>366</v>
      </c>
      <c r="B105" s="354" t="s">
        <v>377</v>
      </c>
      <c r="C105" s="421">
        <f>SUM('9. sz. mell'!C108)</f>
        <v>700000</v>
      </c>
      <c r="D105" s="422">
        <f>SUM('9. sz. mell'!D108)</f>
        <v>0</v>
      </c>
      <c r="E105" s="422">
        <f>SUM('9. sz. mell'!E108)</f>
        <v>700000</v>
      </c>
      <c r="F105" s="423">
        <f>SUM('9. sz. mell'!F108)</f>
        <v>0</v>
      </c>
    </row>
    <row r="106" spans="1:6" ht="12" customHeight="1" thickBot="1">
      <c r="A106" s="11" t="s">
        <v>19</v>
      </c>
      <c r="B106" s="342" t="s">
        <v>378</v>
      </c>
      <c r="C106" s="427">
        <f>SUM('9. sz. mell'!C109)</f>
        <v>126306000</v>
      </c>
      <c r="D106" s="428">
        <f>SUM('9. sz. mell'!D109)</f>
        <v>126306000</v>
      </c>
      <c r="E106" s="428">
        <f>SUM('9. sz. mell'!E109)</f>
        <v>0</v>
      </c>
      <c r="F106" s="429">
        <f>SUM('9. sz. mell'!F109)</f>
        <v>0</v>
      </c>
    </row>
    <row r="107" spans="1:6" ht="12" customHeight="1">
      <c r="A107" s="6" t="s">
        <v>106</v>
      </c>
      <c r="B107" s="349" t="s">
        <v>231</v>
      </c>
      <c r="C107" s="424">
        <f>SUM('9. sz. mell'!C110)</f>
        <v>46651000</v>
      </c>
      <c r="D107" s="425">
        <f>SUM('9. sz. mell'!D110)</f>
        <v>46651000</v>
      </c>
      <c r="E107" s="425">
        <f>SUM('9. sz. mell'!E110)</f>
        <v>0</v>
      </c>
      <c r="F107" s="426">
        <f>SUM('9. sz. mell'!F110)</f>
        <v>0</v>
      </c>
    </row>
    <row r="108" spans="1:6" ht="12" customHeight="1">
      <c r="A108" s="6" t="s">
        <v>107</v>
      </c>
      <c r="B108" s="355" t="s">
        <v>382</v>
      </c>
      <c r="C108" s="418">
        <f>SUM('9. sz. mell'!C111)</f>
        <v>0</v>
      </c>
      <c r="D108" s="419">
        <f>SUM('9. sz. mell'!D111)</f>
        <v>0</v>
      </c>
      <c r="E108" s="419">
        <f>SUM('9. sz. mell'!E111)</f>
        <v>0</v>
      </c>
      <c r="F108" s="420">
        <f>SUM('9. sz. mell'!F111)</f>
        <v>0</v>
      </c>
    </row>
    <row r="109" spans="1:6" ht="12" customHeight="1">
      <c r="A109" s="6" t="s">
        <v>108</v>
      </c>
      <c r="B109" s="355" t="s">
        <v>189</v>
      </c>
      <c r="C109" s="418">
        <f>SUM('9. sz. mell'!C112)</f>
        <v>79655000</v>
      </c>
      <c r="D109" s="419">
        <f>SUM('9. sz. mell'!D112)</f>
        <v>79655000</v>
      </c>
      <c r="E109" s="419">
        <f>SUM('9. sz. mell'!E112)</f>
        <v>0</v>
      </c>
      <c r="F109" s="420">
        <f>SUM('9. sz. mell'!F112)</f>
        <v>0</v>
      </c>
    </row>
    <row r="110" spans="1:6" ht="12" customHeight="1">
      <c r="A110" s="6" t="s">
        <v>109</v>
      </c>
      <c r="B110" s="355" t="s">
        <v>383</v>
      </c>
      <c r="C110" s="418">
        <f>SUM('9. sz. mell'!C113)</f>
        <v>0</v>
      </c>
      <c r="D110" s="419">
        <f>SUM('9. sz. mell'!D113)</f>
        <v>0</v>
      </c>
      <c r="E110" s="419">
        <f>SUM('9. sz. mell'!E113)</f>
        <v>0</v>
      </c>
      <c r="F110" s="420">
        <f>SUM('9. sz. mell'!F113)</f>
        <v>0</v>
      </c>
    </row>
    <row r="111" spans="1:6" ht="12" customHeight="1">
      <c r="A111" s="6" t="s">
        <v>110</v>
      </c>
      <c r="B111" s="356" t="s">
        <v>233</v>
      </c>
      <c r="C111" s="418">
        <f>SUM('9. sz. mell'!C114)</f>
        <v>0</v>
      </c>
      <c r="D111" s="419">
        <f>SUM('9. sz. mell'!D114)</f>
        <v>0</v>
      </c>
      <c r="E111" s="419">
        <f>SUM('9. sz. mell'!E114)</f>
        <v>0</v>
      </c>
      <c r="F111" s="420">
        <f>SUM('9. sz. mell'!F114)</f>
        <v>0</v>
      </c>
    </row>
    <row r="112" spans="1:6" ht="12" customHeight="1">
      <c r="A112" s="6" t="s">
        <v>119</v>
      </c>
      <c r="B112" s="357" t="s">
        <v>454</v>
      </c>
      <c r="C112" s="418">
        <f>SUM('9. sz. mell'!C115)</f>
        <v>0</v>
      </c>
      <c r="D112" s="419">
        <f>SUM('9. sz. mell'!D115)</f>
        <v>0</v>
      </c>
      <c r="E112" s="419">
        <f>SUM('9. sz. mell'!E115)</f>
        <v>0</v>
      </c>
      <c r="F112" s="420">
        <f>SUM('9. sz. mell'!F115)</f>
        <v>0</v>
      </c>
    </row>
    <row r="113" spans="1:6" ht="12" customHeight="1">
      <c r="A113" s="6" t="s">
        <v>121</v>
      </c>
      <c r="B113" s="358" t="s">
        <v>388</v>
      </c>
      <c r="C113" s="418">
        <f>SUM('9. sz. mell'!C116)</f>
        <v>0</v>
      </c>
      <c r="D113" s="419">
        <f>SUM('9. sz. mell'!D116)</f>
        <v>0</v>
      </c>
      <c r="E113" s="419">
        <f>SUM('9. sz. mell'!E116)</f>
        <v>0</v>
      </c>
      <c r="F113" s="420">
        <f>SUM('9. sz. mell'!F116)</f>
        <v>0</v>
      </c>
    </row>
    <row r="114" spans="1:6" ht="22.5">
      <c r="A114" s="6" t="s">
        <v>190</v>
      </c>
      <c r="B114" s="352" t="s">
        <v>371</v>
      </c>
      <c r="C114" s="418">
        <f>SUM('9. sz. mell'!C117)</f>
        <v>0</v>
      </c>
      <c r="D114" s="419">
        <f>SUM('9. sz. mell'!D117)</f>
        <v>0</v>
      </c>
      <c r="E114" s="419">
        <f>SUM('9. sz. mell'!E117)</f>
        <v>0</v>
      </c>
      <c r="F114" s="420">
        <f>SUM('9. sz. mell'!F117)</f>
        <v>0</v>
      </c>
    </row>
    <row r="115" spans="1:6" ht="12" customHeight="1">
      <c r="A115" s="6" t="s">
        <v>191</v>
      </c>
      <c r="B115" s="352" t="s">
        <v>387</v>
      </c>
      <c r="C115" s="418">
        <f>SUM('9. sz. mell'!C118)</f>
        <v>0</v>
      </c>
      <c r="D115" s="419">
        <f>SUM('9. sz. mell'!D118)</f>
        <v>0</v>
      </c>
      <c r="E115" s="419">
        <f>SUM('9. sz. mell'!E118)</f>
        <v>0</v>
      </c>
      <c r="F115" s="420">
        <f>SUM('9. sz. mell'!F118)</f>
        <v>0</v>
      </c>
    </row>
    <row r="116" spans="1:6" ht="12" customHeight="1">
      <c r="A116" s="6" t="s">
        <v>192</v>
      </c>
      <c r="B116" s="352" t="s">
        <v>386</v>
      </c>
      <c r="C116" s="418">
        <f>SUM('9. sz. mell'!C119)</f>
        <v>0</v>
      </c>
      <c r="D116" s="419">
        <f>SUM('9. sz. mell'!D119)</f>
        <v>0</v>
      </c>
      <c r="E116" s="419">
        <f>SUM('9. sz. mell'!E119)</f>
        <v>0</v>
      </c>
      <c r="F116" s="420">
        <f>SUM('9. sz. mell'!F119)</f>
        <v>0</v>
      </c>
    </row>
    <row r="117" spans="1:6" ht="12" customHeight="1">
      <c r="A117" s="6" t="s">
        <v>379</v>
      </c>
      <c r="B117" s="352" t="s">
        <v>374</v>
      </c>
      <c r="C117" s="418">
        <f>SUM('9. sz. mell'!C120)</f>
        <v>0</v>
      </c>
      <c r="D117" s="419">
        <f>SUM('9. sz. mell'!D120)</f>
        <v>0</v>
      </c>
      <c r="E117" s="419">
        <f>SUM('9. sz. mell'!E120)</f>
        <v>0</v>
      </c>
      <c r="F117" s="420">
        <f>SUM('9. sz. mell'!F120)</f>
        <v>0</v>
      </c>
    </row>
    <row r="118" spans="1:6" ht="12" customHeight="1">
      <c r="A118" s="6" t="s">
        <v>380</v>
      </c>
      <c r="B118" s="352" t="s">
        <v>385</v>
      </c>
      <c r="C118" s="418">
        <f>SUM('9. sz. mell'!C121)</f>
        <v>0</v>
      </c>
      <c r="D118" s="419">
        <f>SUM('9. sz. mell'!D121)</f>
        <v>0</v>
      </c>
      <c r="E118" s="419">
        <f>SUM('9. sz. mell'!E121)</f>
        <v>0</v>
      </c>
      <c r="F118" s="420">
        <f>SUM('9. sz. mell'!F121)</f>
        <v>0</v>
      </c>
    </row>
    <row r="119" spans="1:6" ht="16.5" thickBot="1">
      <c r="A119" s="4" t="s">
        <v>381</v>
      </c>
      <c r="B119" s="352" t="s">
        <v>384</v>
      </c>
      <c r="C119" s="421">
        <f>SUM('9. sz. mell'!C122)</f>
        <v>0</v>
      </c>
      <c r="D119" s="422">
        <f>SUM('9. sz. mell'!D122)</f>
        <v>0</v>
      </c>
      <c r="E119" s="422">
        <f>SUM('9. sz. mell'!E122)</f>
        <v>0</v>
      </c>
      <c r="F119" s="423">
        <f>SUM('9. sz. mell'!F122)</f>
        <v>0</v>
      </c>
    </row>
    <row r="120" spans="1:6" ht="12" customHeight="1" thickBot="1">
      <c r="A120" s="11" t="s">
        <v>20</v>
      </c>
      <c r="B120" s="343" t="s">
        <v>389</v>
      </c>
      <c r="C120" s="427">
        <f>SUM('9. sz. mell'!C123)</f>
        <v>1000000</v>
      </c>
      <c r="D120" s="428">
        <f>SUM('9. sz. mell'!D123)</f>
        <v>1000000</v>
      </c>
      <c r="E120" s="428">
        <f>SUM('9. sz. mell'!E123)</f>
        <v>0</v>
      </c>
      <c r="F120" s="429">
        <f>SUM('9. sz. mell'!F123)</f>
        <v>0</v>
      </c>
    </row>
    <row r="121" spans="1:6" ht="12" customHeight="1">
      <c r="A121" s="6" t="s">
        <v>89</v>
      </c>
      <c r="B121" s="359" t="s">
        <v>58</v>
      </c>
      <c r="C121" s="424">
        <f>SUM('9. sz. mell'!C124)</f>
        <v>1000000</v>
      </c>
      <c r="D121" s="425">
        <f>SUM('9. sz. mell'!D124)</f>
        <v>1000000</v>
      </c>
      <c r="E121" s="425">
        <f>SUM('9. sz. mell'!E124)</f>
        <v>0</v>
      </c>
      <c r="F121" s="426">
        <f>SUM('9. sz. mell'!F124)</f>
        <v>0</v>
      </c>
    </row>
    <row r="122" spans="1:6" ht="12" customHeight="1" thickBot="1">
      <c r="A122" s="7" t="s">
        <v>90</v>
      </c>
      <c r="B122" s="355" t="s">
        <v>59</v>
      </c>
      <c r="C122" s="421">
        <f>SUM('9. sz. mell'!C125)</f>
        <v>0</v>
      </c>
      <c r="D122" s="422">
        <f>SUM('9. sz. mell'!D125)</f>
        <v>0</v>
      </c>
      <c r="E122" s="422">
        <f>SUM('9. sz. mell'!E125)</f>
        <v>0</v>
      </c>
      <c r="F122" s="423">
        <f>SUM('9. sz. mell'!F125)</f>
        <v>0</v>
      </c>
    </row>
    <row r="123" spans="1:6" ht="12" customHeight="1" thickBot="1">
      <c r="A123" s="11" t="s">
        <v>21</v>
      </c>
      <c r="B123" s="343" t="s">
        <v>390</v>
      </c>
      <c r="C123" s="427">
        <f>SUM('9. sz. mell'!C126)</f>
        <v>332818632</v>
      </c>
      <c r="D123" s="428">
        <f>SUM('9. sz. mell'!D126)</f>
        <v>332118632</v>
      </c>
      <c r="E123" s="428">
        <f>SUM('9. sz. mell'!E126)</f>
        <v>700000</v>
      </c>
      <c r="F123" s="429">
        <f>SUM('9. sz. mell'!F126)</f>
        <v>0</v>
      </c>
    </row>
    <row r="124" spans="1:6" ht="12" customHeight="1" thickBot="1">
      <c r="A124" s="11" t="s">
        <v>22</v>
      </c>
      <c r="B124" s="343" t="s">
        <v>391</v>
      </c>
      <c r="C124" s="427">
        <f>SUM('9. sz. mell'!C127)</f>
        <v>9000000</v>
      </c>
      <c r="D124" s="428">
        <f>SUM('9. sz. mell'!D127)</f>
        <v>9000000</v>
      </c>
      <c r="E124" s="428">
        <f>SUM('9. sz. mell'!E127)</f>
        <v>0</v>
      </c>
      <c r="F124" s="429">
        <f>SUM('9. sz. mell'!F127)</f>
        <v>0</v>
      </c>
    </row>
    <row r="125" spans="1:6" ht="12" customHeight="1">
      <c r="A125" s="6" t="s">
        <v>93</v>
      </c>
      <c r="B125" s="359" t="s">
        <v>392</v>
      </c>
      <c r="C125" s="424">
        <f>SUM('9. sz. mell'!C128)</f>
        <v>0</v>
      </c>
      <c r="D125" s="425">
        <f>SUM('9. sz. mell'!D128)</f>
        <v>0</v>
      </c>
      <c r="E125" s="425">
        <f>SUM('9. sz. mell'!E128)</f>
        <v>0</v>
      </c>
      <c r="F125" s="426">
        <f>SUM('9. sz. mell'!F128)</f>
        <v>0</v>
      </c>
    </row>
    <row r="126" spans="1:6" ht="12" customHeight="1">
      <c r="A126" s="6" t="s">
        <v>94</v>
      </c>
      <c r="B126" s="359" t="s">
        <v>393</v>
      </c>
      <c r="C126" s="418">
        <f>SUM('9. sz. mell'!C129)</f>
        <v>9000000</v>
      </c>
      <c r="D126" s="419">
        <f>SUM('9. sz. mell'!D129)</f>
        <v>9000000</v>
      </c>
      <c r="E126" s="419">
        <f>SUM('9. sz. mell'!E129)</f>
        <v>0</v>
      </c>
      <c r="F126" s="420">
        <f>SUM('9. sz. mell'!F129)</f>
        <v>0</v>
      </c>
    </row>
    <row r="127" spans="1:6" ht="12" customHeight="1" thickBot="1">
      <c r="A127" s="4" t="s">
        <v>95</v>
      </c>
      <c r="B127" s="360" t="s">
        <v>394</v>
      </c>
      <c r="C127" s="421">
        <f>SUM('9. sz. mell'!C130)</f>
        <v>0</v>
      </c>
      <c r="D127" s="422">
        <f>SUM('9. sz. mell'!D130)</f>
        <v>0</v>
      </c>
      <c r="E127" s="422">
        <f>SUM('9. sz. mell'!E130)</f>
        <v>0</v>
      </c>
      <c r="F127" s="423">
        <f>SUM('9. sz. mell'!F130)</f>
        <v>0</v>
      </c>
    </row>
    <row r="128" spans="1:6" ht="12" customHeight="1" thickBot="1">
      <c r="A128" s="11" t="s">
        <v>23</v>
      </c>
      <c r="B128" s="343" t="s">
        <v>438</v>
      </c>
      <c r="C128" s="427">
        <f>SUM('9. sz. mell'!C131)</f>
        <v>0</v>
      </c>
      <c r="D128" s="428">
        <f>SUM('9. sz. mell'!D131)</f>
        <v>0</v>
      </c>
      <c r="E128" s="428">
        <f>SUM('9. sz. mell'!E131)</f>
        <v>0</v>
      </c>
      <c r="F128" s="429">
        <f>SUM('9. sz. mell'!F131)</f>
        <v>0</v>
      </c>
    </row>
    <row r="129" spans="1:6" ht="12" customHeight="1">
      <c r="A129" s="6" t="s">
        <v>96</v>
      </c>
      <c r="B129" s="359" t="s">
        <v>395</v>
      </c>
      <c r="C129" s="424">
        <f>SUM('9. sz. mell'!C132)</f>
        <v>0</v>
      </c>
      <c r="D129" s="425">
        <f>SUM('9. sz. mell'!D132)</f>
        <v>0</v>
      </c>
      <c r="E129" s="425">
        <f>SUM('9. sz. mell'!E132)</f>
        <v>0</v>
      </c>
      <c r="F129" s="426">
        <f>SUM('9. sz. mell'!F132)</f>
        <v>0</v>
      </c>
    </row>
    <row r="130" spans="1:6" ht="12" customHeight="1">
      <c r="A130" s="6" t="s">
        <v>97</v>
      </c>
      <c r="B130" s="359" t="s">
        <v>396</v>
      </c>
      <c r="C130" s="418">
        <f>SUM('9. sz. mell'!C133)</f>
        <v>0</v>
      </c>
      <c r="D130" s="419">
        <f>SUM('9. sz. mell'!D133)</f>
        <v>0</v>
      </c>
      <c r="E130" s="419">
        <f>SUM('9. sz. mell'!E133)</f>
        <v>0</v>
      </c>
      <c r="F130" s="420">
        <f>SUM('9. sz. mell'!F133)</f>
        <v>0</v>
      </c>
    </row>
    <row r="131" spans="1:6" ht="12" customHeight="1">
      <c r="A131" s="6" t="s">
        <v>300</v>
      </c>
      <c r="B131" s="359" t="s">
        <v>397</v>
      </c>
      <c r="C131" s="418">
        <f>SUM('9. sz. mell'!C134)</f>
        <v>0</v>
      </c>
      <c r="D131" s="419">
        <f>SUM('9. sz. mell'!D134)</f>
        <v>0</v>
      </c>
      <c r="E131" s="419">
        <f>SUM('9. sz. mell'!E134)</f>
        <v>0</v>
      </c>
      <c r="F131" s="420">
        <f>SUM('9. sz. mell'!F134)</f>
        <v>0</v>
      </c>
    </row>
    <row r="132" spans="1:6" ht="12" customHeight="1" thickBot="1">
      <c r="A132" s="4" t="s">
        <v>301</v>
      </c>
      <c r="B132" s="360" t="s">
        <v>398</v>
      </c>
      <c r="C132" s="421">
        <f>SUM('9. sz. mell'!C135)</f>
        <v>0</v>
      </c>
      <c r="D132" s="422">
        <f>SUM('9. sz. mell'!D135)</f>
        <v>0</v>
      </c>
      <c r="E132" s="422">
        <f>SUM('9. sz. mell'!E135)</f>
        <v>0</v>
      </c>
      <c r="F132" s="423">
        <f>SUM('9. sz. mell'!F135)</f>
        <v>0</v>
      </c>
    </row>
    <row r="133" spans="1:6" ht="12" customHeight="1" thickBot="1">
      <c r="A133" s="11" t="s">
        <v>24</v>
      </c>
      <c r="B133" s="343" t="s">
        <v>399</v>
      </c>
      <c r="C133" s="427">
        <f>SUM('9. sz. mell'!C136)</f>
        <v>32377337</v>
      </c>
      <c r="D133" s="428">
        <f>SUM('9. sz. mell'!D136)</f>
        <v>32377337</v>
      </c>
      <c r="E133" s="428">
        <f>SUM('9. sz. mell'!E136)</f>
        <v>0</v>
      </c>
      <c r="F133" s="429">
        <f>SUM('9. sz. mell'!F136)</f>
        <v>0</v>
      </c>
    </row>
    <row r="134" spans="1:6" ht="12" customHeight="1">
      <c r="A134" s="6" t="s">
        <v>98</v>
      </c>
      <c r="B134" s="359" t="s">
        <v>400</v>
      </c>
      <c r="C134" s="424">
        <f>SUM('9. sz. mell'!C137)</f>
        <v>0</v>
      </c>
      <c r="D134" s="425">
        <f>SUM('9. sz. mell'!D137)</f>
        <v>0</v>
      </c>
      <c r="E134" s="425">
        <f>SUM('9. sz. mell'!E137)</f>
        <v>0</v>
      </c>
      <c r="F134" s="426">
        <f>SUM('9. sz. mell'!F137)</f>
        <v>0</v>
      </c>
    </row>
    <row r="135" spans="1:6" ht="12" customHeight="1">
      <c r="A135" s="6" t="s">
        <v>99</v>
      </c>
      <c r="B135" s="359" t="s">
        <v>409</v>
      </c>
      <c r="C135" s="418">
        <f>SUM('9. sz. mell'!C138)</f>
        <v>2809337</v>
      </c>
      <c r="D135" s="419">
        <f>SUM('9. sz. mell'!D138)</f>
        <v>2809337</v>
      </c>
      <c r="E135" s="419">
        <f>SUM('9. sz. mell'!E138)</f>
        <v>0</v>
      </c>
      <c r="F135" s="420">
        <f>SUM('9. sz. mell'!F138)</f>
        <v>0</v>
      </c>
    </row>
    <row r="136" spans="1:6" ht="12" customHeight="1">
      <c r="A136" s="6" t="s">
        <v>312</v>
      </c>
      <c r="B136" s="356" t="s">
        <v>624</v>
      </c>
      <c r="C136" s="418">
        <f>SUM('9. sz. mell'!C139)</f>
        <v>29568000</v>
      </c>
      <c r="D136" s="419">
        <f>SUM('9. sz. mell'!D139)</f>
        <v>29568000</v>
      </c>
      <c r="E136" s="419">
        <f>SUM('9. sz. mell'!E139)</f>
        <v>0</v>
      </c>
      <c r="F136" s="420">
        <f>SUM('9. sz. mell'!F139)</f>
        <v>0</v>
      </c>
    </row>
    <row r="137" spans="1:6" ht="12" customHeight="1" thickBot="1">
      <c r="A137" s="4" t="s">
        <v>313</v>
      </c>
      <c r="B137" s="360" t="s">
        <v>401</v>
      </c>
      <c r="C137" s="421">
        <f>SUM('9. sz. mell'!C140)</f>
        <v>0</v>
      </c>
      <c r="D137" s="422">
        <f>SUM('9. sz. mell'!D140)</f>
        <v>0</v>
      </c>
      <c r="E137" s="422">
        <f>SUM('9. sz. mell'!E140)</f>
        <v>0</v>
      </c>
      <c r="F137" s="423">
        <f>SUM('9. sz. mell'!F140)</f>
        <v>0</v>
      </c>
    </row>
    <row r="138" spans="1:6" ht="12" customHeight="1" thickBot="1">
      <c r="A138" s="11" t="s">
        <v>25</v>
      </c>
      <c r="B138" s="343" t="s">
        <v>402</v>
      </c>
      <c r="C138" s="427">
        <f>SUM('9. sz. mell'!C141)</f>
        <v>0</v>
      </c>
      <c r="D138" s="428">
        <f>SUM('9. sz. mell'!D141)</f>
        <v>0</v>
      </c>
      <c r="E138" s="428">
        <f>SUM('9. sz. mell'!E141)</f>
        <v>0</v>
      </c>
      <c r="F138" s="429">
        <f>SUM('9. sz. mell'!F141)</f>
        <v>0</v>
      </c>
    </row>
    <row r="139" spans="1:6" ht="12" customHeight="1">
      <c r="A139" s="6" t="s">
        <v>183</v>
      </c>
      <c r="B139" s="359" t="s">
        <v>403</v>
      </c>
      <c r="C139" s="424">
        <f>SUM('9. sz. mell'!C142)</f>
        <v>0</v>
      </c>
      <c r="D139" s="425">
        <f>SUM('9. sz. mell'!D142)</f>
        <v>0</v>
      </c>
      <c r="E139" s="425">
        <f>SUM('9. sz. mell'!E142)</f>
        <v>0</v>
      </c>
      <c r="F139" s="426">
        <f>SUM('9. sz. mell'!F142)</f>
        <v>0</v>
      </c>
    </row>
    <row r="140" spans="1:6" ht="12" customHeight="1">
      <c r="A140" s="6" t="s">
        <v>184</v>
      </c>
      <c r="B140" s="359" t="s">
        <v>404</v>
      </c>
      <c r="C140" s="418">
        <f>SUM('9. sz. mell'!C143)</f>
        <v>0</v>
      </c>
      <c r="D140" s="419">
        <f>SUM('9. sz. mell'!D143)</f>
        <v>0</v>
      </c>
      <c r="E140" s="419">
        <f>SUM('9. sz. mell'!E143)</f>
        <v>0</v>
      </c>
      <c r="F140" s="420">
        <f>SUM('9. sz. mell'!F143)</f>
        <v>0</v>
      </c>
    </row>
    <row r="141" spans="1:6" ht="12" customHeight="1">
      <c r="A141" s="6" t="s">
        <v>232</v>
      </c>
      <c r="B141" s="359" t="s">
        <v>405</v>
      </c>
      <c r="C141" s="418">
        <f>SUM('9. sz. mell'!C144)</f>
        <v>0</v>
      </c>
      <c r="D141" s="419">
        <f>SUM('9. sz. mell'!D144)</f>
        <v>0</v>
      </c>
      <c r="E141" s="419">
        <f>SUM('9. sz. mell'!E144)</f>
        <v>0</v>
      </c>
      <c r="F141" s="420">
        <f>SUM('9. sz. mell'!F144)</f>
        <v>0</v>
      </c>
    </row>
    <row r="142" spans="1:6" ht="12" customHeight="1" thickBot="1">
      <c r="A142" s="6" t="s">
        <v>315</v>
      </c>
      <c r="B142" s="359" t="s">
        <v>406</v>
      </c>
      <c r="C142" s="421">
        <f>SUM('9. sz. mell'!C145)</f>
        <v>0</v>
      </c>
      <c r="D142" s="422">
        <f>SUM('9. sz. mell'!D145)</f>
        <v>0</v>
      </c>
      <c r="E142" s="422">
        <f>SUM('9. sz. mell'!E145)</f>
        <v>0</v>
      </c>
      <c r="F142" s="423">
        <f>SUM('9. sz. mell'!F145)</f>
        <v>0</v>
      </c>
    </row>
    <row r="143" spans="1:8" ht="15" customHeight="1" thickBot="1">
      <c r="A143" s="11" t="s">
        <v>26</v>
      </c>
      <c r="B143" s="343" t="s">
        <v>407</v>
      </c>
      <c r="C143" s="427">
        <f>SUM('9. sz. mell'!C146)</f>
        <v>41377337</v>
      </c>
      <c r="D143" s="428">
        <f>SUM('9. sz. mell'!D146)</f>
        <v>41377337</v>
      </c>
      <c r="E143" s="428">
        <f>SUM('9. sz. mell'!E146)</f>
        <v>0</v>
      </c>
      <c r="F143" s="429">
        <f>SUM('9. sz. mell'!F146)</f>
        <v>0</v>
      </c>
      <c r="G143" s="299"/>
      <c r="H143" s="299"/>
    </row>
    <row r="144" spans="1:6" s="292" customFormat="1" ht="12.75" customHeight="1" thickBot="1">
      <c r="A144" s="222" t="s">
        <v>27</v>
      </c>
      <c r="B144" s="344" t="s">
        <v>408</v>
      </c>
      <c r="C144" s="430">
        <f>SUM('9. sz. mell'!C147)</f>
        <v>374195969</v>
      </c>
      <c r="D144" s="431">
        <f>SUM('9. sz. mell'!D147)</f>
        <v>373495969</v>
      </c>
      <c r="E144" s="431">
        <f>SUM('9. sz. mell'!E147)</f>
        <v>700000</v>
      </c>
      <c r="F144" s="432">
        <f>SUM('9. sz. mell'!F147)</f>
        <v>0</v>
      </c>
    </row>
    <row r="145" ht="7.5" customHeight="1"/>
    <row r="146" spans="1:5" ht="15.75">
      <c r="A146" s="805" t="s">
        <v>410</v>
      </c>
      <c r="B146" s="805"/>
      <c r="C146" s="805"/>
      <c r="D146" s="803"/>
      <c r="E146" s="803"/>
    </row>
    <row r="147" spans="1:5" ht="15" customHeight="1" thickBot="1">
      <c r="A147" s="804" t="s">
        <v>157</v>
      </c>
      <c r="B147" s="804"/>
      <c r="C147" s="325"/>
      <c r="E147" s="325" t="s">
        <v>625</v>
      </c>
    </row>
    <row r="148" spans="1:6" ht="21.75" customHeight="1" thickBot="1">
      <c r="A148" s="11">
        <v>1</v>
      </c>
      <c r="B148" s="342" t="s">
        <v>411</v>
      </c>
      <c r="C148" s="330">
        <f>+C60-C123</f>
        <v>-39901663</v>
      </c>
      <c r="D148" s="322">
        <f>+D60-D123</f>
        <v>-39901663</v>
      </c>
      <c r="E148" s="223">
        <f>+E60-E123</f>
        <v>0</v>
      </c>
      <c r="F148" s="223">
        <f>+F60-F123</f>
        <v>0</v>
      </c>
    </row>
    <row r="149" spans="1:6" ht="27.75" customHeight="1" thickBot="1">
      <c r="A149" s="11" t="s">
        <v>19</v>
      </c>
      <c r="B149" s="342" t="s">
        <v>412</v>
      </c>
      <c r="C149" s="330">
        <f>+C83-C143</f>
        <v>39901663</v>
      </c>
      <c r="D149" s="322">
        <f>+D83-D143</f>
        <v>39901663</v>
      </c>
      <c r="E149" s="223">
        <f>+E83-E143</f>
        <v>0</v>
      </c>
      <c r="F149" s="223">
        <f>+F83-F143</f>
        <v>0</v>
      </c>
    </row>
  </sheetData>
  <sheetProtection/>
  <mergeCells count="6">
    <mergeCell ref="A1:F1"/>
    <mergeCell ref="A86:F86"/>
    <mergeCell ref="A147:B147"/>
    <mergeCell ref="A146:E146"/>
    <mergeCell ref="A2:B2"/>
    <mergeCell ref="A87:B87"/>
  </mergeCells>
  <printOptions horizontalCentered="1"/>
  <pageMargins left="0.25" right="0.25" top="0.75" bottom="0.75" header="0.3" footer="0.3"/>
  <pageSetup fitToHeight="0" fitToWidth="1" horizontalDpi="600" verticalDpi="600" orientation="portrait" paperSize="8" r:id="rId1"/>
  <headerFooter alignWithMargins="0">
    <oddHeader>&amp;C&amp;"Times New Roman CE,Félkövér"&amp;12
Gulács Község Önkormányzata
2021. ÉVI KÖLTSÉGVETÉSÉNEK ÖSSZEVONT MÉRLEGE 
&amp;10
&amp;R&amp;"Times New Roman CE,Félkövér dőlt"&amp;11 1.melléklet a 1/2021. (II.19) önkormányzati rendelethez</oddHeader>
  </headerFooter>
  <rowBreaks count="1" manualBreakCount="1"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52"/>
  <sheetViews>
    <sheetView view="pageBreakPreview" zoomScale="85" zoomScaleSheetLayoutView="85" zoomScalePageLayoutView="50" workbookViewId="0" topLeftCell="B1">
      <selection activeCell="B2" sqref="B2:R3"/>
    </sheetView>
  </sheetViews>
  <sheetFormatPr defaultColWidth="9.00390625" defaultRowHeight="12.75"/>
  <cols>
    <col min="1" max="1" width="11.875" style="625" customWidth="1"/>
    <col min="2" max="2" width="81.875" style="626" customWidth="1"/>
    <col min="3" max="3" width="21.375" style="627" customWidth="1"/>
    <col min="4" max="4" width="16.125" style="624" customWidth="1"/>
    <col min="5" max="5" width="13.625" style="624" customWidth="1"/>
    <col min="6" max="6" width="14.875" style="624" customWidth="1"/>
    <col min="7" max="7" width="16.50390625" style="624" customWidth="1"/>
    <col min="8" max="8" width="15.875" style="624" customWidth="1"/>
    <col min="9" max="9" width="17.00390625" style="624" customWidth="1"/>
    <col min="10" max="11" width="16.00390625" style="624" customWidth="1"/>
    <col min="12" max="12" width="17.00390625" style="624" customWidth="1"/>
    <col min="13" max="13" width="1.00390625" style="624" hidden="1" customWidth="1"/>
    <col min="14" max="14" width="0.12890625" style="624" hidden="1" customWidth="1"/>
    <col min="15" max="15" width="1.4921875" style="624" hidden="1" customWidth="1"/>
    <col min="16" max="16" width="13.50390625" style="624" hidden="1" customWidth="1"/>
    <col min="17" max="18" width="0.12890625" style="624" hidden="1" customWidth="1"/>
    <col min="19" max="16384" width="9.375" style="624" customWidth="1"/>
  </cols>
  <sheetData>
    <row r="1" spans="1:3" s="631" customFormat="1" ht="16.5" customHeight="1" thickBot="1">
      <c r="A1" s="628"/>
      <c r="B1" s="629"/>
      <c r="C1" s="630" t="s">
        <v>708</v>
      </c>
    </row>
    <row r="2" spans="1:18" s="633" customFormat="1" ht="21" customHeight="1">
      <c r="A2" s="632" t="s">
        <v>61</v>
      </c>
      <c r="B2" s="856" t="s">
        <v>55</v>
      </c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8"/>
    </row>
    <row r="3" spans="1:18" s="633" customFormat="1" ht="6" customHeight="1" thickBot="1">
      <c r="A3" s="634" t="s">
        <v>205</v>
      </c>
      <c r="B3" s="859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1"/>
    </row>
    <row r="4" spans="1:18" s="365" customFormat="1" ht="15.75" customHeight="1" thickBot="1">
      <c r="A4" s="635"/>
      <c r="B4" s="636"/>
      <c r="C4" s="367" t="s">
        <v>616</v>
      </c>
      <c r="D4" s="850" t="s">
        <v>459</v>
      </c>
      <c r="E4" s="850"/>
      <c r="F4" s="851"/>
      <c r="G4" s="849" t="s">
        <v>497</v>
      </c>
      <c r="H4" s="850"/>
      <c r="I4" s="851"/>
      <c r="J4" s="849" t="s">
        <v>501</v>
      </c>
      <c r="K4" s="850"/>
      <c r="L4" s="851"/>
      <c r="M4" s="849"/>
      <c r="N4" s="850"/>
      <c r="O4" s="851"/>
      <c r="P4" s="849"/>
      <c r="Q4" s="850"/>
      <c r="R4" s="851"/>
    </row>
    <row r="5" spans="1:18" s="642" customFormat="1" ht="51.75" customHeight="1" thickBot="1">
      <c r="A5" s="637" t="s">
        <v>206</v>
      </c>
      <c r="B5" s="638" t="s">
        <v>54</v>
      </c>
      <c r="C5" s="639" t="s">
        <v>680</v>
      </c>
      <c r="D5" s="640" t="s">
        <v>675</v>
      </c>
      <c r="E5" s="641" t="s">
        <v>658</v>
      </c>
      <c r="F5" s="641" t="s">
        <v>659</v>
      </c>
      <c r="G5" s="640" t="s">
        <v>675</v>
      </c>
      <c r="H5" s="641" t="s">
        <v>676</v>
      </c>
      <c r="I5" s="641" t="s">
        <v>677</v>
      </c>
      <c r="J5" s="640" t="s">
        <v>675</v>
      </c>
      <c r="K5" s="641" t="s">
        <v>676</v>
      </c>
      <c r="L5" s="641" t="s">
        <v>677</v>
      </c>
      <c r="M5" s="640"/>
      <c r="N5" s="641"/>
      <c r="O5" s="641"/>
      <c r="P5" s="640"/>
      <c r="Q5" s="641"/>
      <c r="R5" s="641"/>
    </row>
    <row r="6" spans="1:18" s="72" customFormat="1" ht="12.75" customHeight="1" thickBot="1">
      <c r="A6" s="643">
        <v>1</v>
      </c>
      <c r="B6" s="644">
        <v>2</v>
      </c>
      <c r="C6" s="645">
        <v>3</v>
      </c>
      <c r="D6" s="637">
        <v>4</v>
      </c>
      <c r="E6" s="645">
        <v>5</v>
      </c>
      <c r="F6" s="646">
        <v>6</v>
      </c>
      <c r="G6" s="637">
        <v>7</v>
      </c>
      <c r="H6" s="645">
        <v>8</v>
      </c>
      <c r="I6" s="646">
        <v>9</v>
      </c>
      <c r="J6" s="637">
        <v>10</v>
      </c>
      <c r="K6" s="645">
        <v>11</v>
      </c>
      <c r="L6" s="646">
        <v>12</v>
      </c>
      <c r="M6" s="637">
        <v>13</v>
      </c>
      <c r="N6" s="645">
        <v>14</v>
      </c>
      <c r="O6" s="646">
        <v>15</v>
      </c>
      <c r="P6" s="637">
        <v>16</v>
      </c>
      <c r="Q6" s="645">
        <v>17</v>
      </c>
      <c r="R6" s="646">
        <v>18</v>
      </c>
    </row>
    <row r="7" spans="1:18" s="72" customFormat="1" ht="15.75" customHeight="1" thickBot="1">
      <c r="A7" s="647"/>
      <c r="B7" s="648" t="s">
        <v>55</v>
      </c>
      <c r="C7" s="649"/>
      <c r="D7" s="650"/>
      <c r="E7" s="651"/>
      <c r="F7" s="652"/>
      <c r="G7" s="650"/>
      <c r="H7" s="651"/>
      <c r="I7" s="652"/>
      <c r="J7" s="650"/>
      <c r="K7" s="651"/>
      <c r="L7" s="652"/>
      <c r="M7" s="650"/>
      <c r="N7" s="651"/>
      <c r="O7" s="652"/>
      <c r="P7" s="650"/>
      <c r="Q7" s="651"/>
      <c r="R7" s="652"/>
    </row>
    <row r="8" spans="1:18" s="72" customFormat="1" ht="12" customHeight="1" thickBot="1">
      <c r="A8" s="653" t="s">
        <v>18</v>
      </c>
      <c r="B8" s="654" t="s">
        <v>256</v>
      </c>
      <c r="C8" s="655">
        <f>+C9+C10+C11+C12+C13+C14</f>
        <v>129923969</v>
      </c>
      <c r="D8" s="656">
        <f aca="true" t="shared" si="0" ref="D8:R8">+D9+D10+D11+D12+D13+D14</f>
        <v>129923969</v>
      </c>
      <c r="E8" s="657">
        <f t="shared" si="0"/>
        <v>0</v>
      </c>
      <c r="F8" s="658">
        <f t="shared" si="0"/>
        <v>0</v>
      </c>
      <c r="G8" s="659">
        <f t="shared" si="0"/>
        <v>129923969</v>
      </c>
      <c r="H8" s="660">
        <f t="shared" si="0"/>
        <v>0</v>
      </c>
      <c r="I8" s="658">
        <f t="shared" si="0"/>
        <v>0</v>
      </c>
      <c r="J8" s="659">
        <f t="shared" si="0"/>
        <v>0</v>
      </c>
      <c r="K8" s="657">
        <f t="shared" si="0"/>
        <v>0</v>
      </c>
      <c r="L8" s="661">
        <f t="shared" si="0"/>
        <v>0</v>
      </c>
      <c r="M8" s="656">
        <f t="shared" si="0"/>
        <v>0</v>
      </c>
      <c r="N8" s="657">
        <f t="shared" si="0"/>
        <v>0</v>
      </c>
      <c r="O8" s="661">
        <f t="shared" si="0"/>
        <v>0</v>
      </c>
      <c r="P8" s="656">
        <f t="shared" si="0"/>
        <v>0</v>
      </c>
      <c r="Q8" s="657">
        <f t="shared" si="0"/>
        <v>0</v>
      </c>
      <c r="R8" s="661">
        <f t="shared" si="0"/>
        <v>0</v>
      </c>
    </row>
    <row r="9" spans="1:18" s="91" customFormat="1" ht="12" customHeight="1">
      <c r="A9" s="662" t="s">
        <v>100</v>
      </c>
      <c r="B9" s="663" t="s">
        <v>257</v>
      </c>
      <c r="C9" s="664">
        <f aca="true" t="shared" si="1" ref="C9:C14">SUM(D9:F9)</f>
        <v>24248188</v>
      </c>
      <c r="D9" s="665">
        <f aca="true" t="shared" si="2" ref="D9:F24">SUM(G9+J9+M9+P9)</f>
        <v>24248188</v>
      </c>
      <c r="E9" s="666">
        <f t="shared" si="2"/>
        <v>0</v>
      </c>
      <c r="F9" s="667">
        <f t="shared" si="2"/>
        <v>0</v>
      </c>
      <c r="G9" s="668">
        <v>24248188</v>
      </c>
      <c r="H9" s="669"/>
      <c r="I9" s="670"/>
      <c r="J9" s="668"/>
      <c r="K9" s="669"/>
      <c r="L9" s="670"/>
      <c r="M9" s="668"/>
      <c r="N9" s="669"/>
      <c r="O9" s="670"/>
      <c r="P9" s="668"/>
      <c r="Q9" s="669"/>
      <c r="R9" s="670"/>
    </row>
    <row r="10" spans="1:18" s="676" customFormat="1" ht="12" customHeight="1">
      <c r="A10" s="671" t="s">
        <v>101</v>
      </c>
      <c r="B10" s="672" t="s">
        <v>258</v>
      </c>
      <c r="C10" s="664">
        <f t="shared" si="1"/>
        <v>0</v>
      </c>
      <c r="D10" s="665">
        <f t="shared" si="2"/>
        <v>0</v>
      </c>
      <c r="E10" s="666">
        <f t="shared" si="2"/>
        <v>0</v>
      </c>
      <c r="F10" s="667">
        <f t="shared" si="2"/>
        <v>0</v>
      </c>
      <c r="G10" s="673"/>
      <c r="H10" s="674"/>
      <c r="I10" s="675"/>
      <c r="J10" s="673"/>
      <c r="K10" s="674"/>
      <c r="L10" s="675"/>
      <c r="M10" s="673"/>
      <c r="N10" s="674"/>
      <c r="O10" s="675"/>
      <c r="P10" s="673"/>
      <c r="Q10" s="674"/>
      <c r="R10" s="675"/>
    </row>
    <row r="11" spans="1:18" s="676" customFormat="1" ht="12" customHeight="1">
      <c r="A11" s="671" t="s">
        <v>102</v>
      </c>
      <c r="B11" s="672" t="s">
        <v>259</v>
      </c>
      <c r="C11" s="664">
        <f t="shared" si="1"/>
        <v>43645981</v>
      </c>
      <c r="D11" s="665">
        <f t="shared" si="2"/>
        <v>43645981</v>
      </c>
      <c r="E11" s="666">
        <f t="shared" si="2"/>
        <v>0</v>
      </c>
      <c r="F11" s="667">
        <f t="shared" si="2"/>
        <v>0</v>
      </c>
      <c r="G11" s="673">
        <v>43645981</v>
      </c>
      <c r="H11" s="674"/>
      <c r="I11" s="675"/>
      <c r="J11" s="673"/>
      <c r="K11" s="674"/>
      <c r="L11" s="675"/>
      <c r="M11" s="673"/>
      <c r="N11" s="674"/>
      <c r="O11" s="675"/>
      <c r="P11" s="673"/>
      <c r="Q11" s="674"/>
      <c r="R11" s="675"/>
    </row>
    <row r="12" spans="1:18" s="676" customFormat="1" ht="12" customHeight="1">
      <c r="A12" s="671" t="s">
        <v>103</v>
      </c>
      <c r="B12" s="672" t="s">
        <v>260</v>
      </c>
      <c r="C12" s="664">
        <f t="shared" si="1"/>
        <v>2339260</v>
      </c>
      <c r="D12" s="665">
        <f t="shared" si="2"/>
        <v>2339260</v>
      </c>
      <c r="E12" s="666">
        <f t="shared" si="2"/>
        <v>0</v>
      </c>
      <c r="F12" s="667">
        <f t="shared" si="2"/>
        <v>0</v>
      </c>
      <c r="G12" s="673">
        <v>2339260</v>
      </c>
      <c r="H12" s="674"/>
      <c r="I12" s="675"/>
      <c r="J12" s="673"/>
      <c r="K12" s="674"/>
      <c r="L12" s="675"/>
      <c r="M12" s="673"/>
      <c r="N12" s="674"/>
      <c r="O12" s="675"/>
      <c r="P12" s="673"/>
      <c r="Q12" s="674"/>
      <c r="R12" s="675"/>
    </row>
    <row r="13" spans="1:18" s="676" customFormat="1" ht="12" customHeight="1">
      <c r="A13" s="671" t="s">
        <v>152</v>
      </c>
      <c r="B13" s="672" t="s">
        <v>261</v>
      </c>
      <c r="C13" s="664">
        <f t="shared" si="1"/>
        <v>0</v>
      </c>
      <c r="D13" s="665">
        <f t="shared" si="2"/>
        <v>0</v>
      </c>
      <c r="E13" s="666">
        <f t="shared" si="2"/>
        <v>0</v>
      </c>
      <c r="F13" s="667">
        <f t="shared" si="2"/>
        <v>0</v>
      </c>
      <c r="G13" s="673"/>
      <c r="H13" s="674"/>
      <c r="I13" s="675"/>
      <c r="J13" s="673"/>
      <c r="K13" s="674"/>
      <c r="L13" s="675"/>
      <c r="M13" s="673"/>
      <c r="N13" s="674"/>
      <c r="O13" s="675"/>
      <c r="P13" s="673"/>
      <c r="Q13" s="674"/>
      <c r="R13" s="675"/>
    </row>
    <row r="14" spans="1:18" s="91" customFormat="1" ht="12" customHeight="1" thickBot="1">
      <c r="A14" s="677" t="s">
        <v>104</v>
      </c>
      <c r="B14" s="678" t="s">
        <v>695</v>
      </c>
      <c r="C14" s="679">
        <f t="shared" si="1"/>
        <v>59690540</v>
      </c>
      <c r="D14" s="680">
        <f t="shared" si="2"/>
        <v>59690540</v>
      </c>
      <c r="E14" s="666">
        <f t="shared" si="2"/>
        <v>0</v>
      </c>
      <c r="F14" s="667">
        <f t="shared" si="2"/>
        <v>0</v>
      </c>
      <c r="G14" s="681">
        <v>59690540</v>
      </c>
      <c r="H14" s="669"/>
      <c r="I14" s="670"/>
      <c r="J14" s="668"/>
      <c r="K14" s="669"/>
      <c r="L14" s="670"/>
      <c r="M14" s="668"/>
      <c r="N14" s="669"/>
      <c r="O14" s="670"/>
      <c r="P14" s="668"/>
      <c r="Q14" s="669"/>
      <c r="R14" s="670"/>
    </row>
    <row r="15" spans="1:18" s="91" customFormat="1" ht="12" customHeight="1" thickBot="1">
      <c r="A15" s="653" t="s">
        <v>19</v>
      </c>
      <c r="B15" s="682" t="s">
        <v>263</v>
      </c>
      <c r="C15" s="683">
        <f>+C16+C17+C18+C19+C20</f>
        <v>69964000</v>
      </c>
      <c r="D15" s="659">
        <f aca="true" t="shared" si="3" ref="D15:R15">+D16+D17+D18+D19+D20</f>
        <v>69964000</v>
      </c>
      <c r="E15" s="660">
        <f t="shared" si="3"/>
        <v>0</v>
      </c>
      <c r="F15" s="658">
        <f t="shared" si="3"/>
        <v>0</v>
      </c>
      <c r="G15" s="659">
        <f t="shared" si="3"/>
        <v>69964000</v>
      </c>
      <c r="H15" s="660">
        <f t="shared" si="3"/>
        <v>0</v>
      </c>
      <c r="I15" s="658">
        <f t="shared" si="3"/>
        <v>0</v>
      </c>
      <c r="J15" s="659">
        <f t="shared" si="3"/>
        <v>0</v>
      </c>
      <c r="K15" s="660">
        <f t="shared" si="3"/>
        <v>0</v>
      </c>
      <c r="L15" s="658">
        <f t="shared" si="3"/>
        <v>0</v>
      </c>
      <c r="M15" s="659">
        <f t="shared" si="3"/>
        <v>0</v>
      </c>
      <c r="N15" s="660">
        <f t="shared" si="3"/>
        <v>0</v>
      </c>
      <c r="O15" s="658">
        <f t="shared" si="3"/>
        <v>0</v>
      </c>
      <c r="P15" s="659">
        <f t="shared" si="3"/>
        <v>0</v>
      </c>
      <c r="Q15" s="660">
        <f t="shared" si="3"/>
        <v>0</v>
      </c>
      <c r="R15" s="658">
        <f t="shared" si="3"/>
        <v>0</v>
      </c>
    </row>
    <row r="16" spans="1:18" s="91" customFormat="1" ht="12" customHeight="1">
      <c r="A16" s="662" t="s">
        <v>106</v>
      </c>
      <c r="B16" s="663" t="s">
        <v>264</v>
      </c>
      <c r="C16" s="664">
        <f aca="true" t="shared" si="4" ref="C16:C21">SUM(D16:F16)</f>
        <v>0</v>
      </c>
      <c r="D16" s="665">
        <f aca="true" t="shared" si="5" ref="D16:D21">SUM(G16+J16+M16+P16)</f>
        <v>0</v>
      </c>
      <c r="E16" s="666">
        <f t="shared" si="2"/>
        <v>0</v>
      </c>
      <c r="F16" s="667">
        <f t="shared" si="2"/>
        <v>0</v>
      </c>
      <c r="G16" s="668"/>
      <c r="H16" s="669"/>
      <c r="I16" s="670"/>
      <c r="J16" s="668"/>
      <c r="K16" s="669"/>
      <c r="L16" s="670"/>
      <c r="M16" s="668"/>
      <c r="N16" s="669"/>
      <c r="O16" s="670"/>
      <c r="P16" s="668"/>
      <c r="Q16" s="669"/>
      <c r="R16" s="670"/>
    </row>
    <row r="17" spans="1:18" s="91" customFormat="1" ht="12" customHeight="1">
      <c r="A17" s="671" t="s">
        <v>107</v>
      </c>
      <c r="B17" s="672" t="s">
        <v>265</v>
      </c>
      <c r="C17" s="664">
        <f t="shared" si="4"/>
        <v>0</v>
      </c>
      <c r="D17" s="665">
        <f t="shared" si="5"/>
        <v>0</v>
      </c>
      <c r="E17" s="666">
        <f t="shared" si="2"/>
        <v>0</v>
      </c>
      <c r="F17" s="667">
        <f t="shared" si="2"/>
        <v>0</v>
      </c>
      <c r="G17" s="668"/>
      <c r="H17" s="669"/>
      <c r="I17" s="670"/>
      <c r="J17" s="668"/>
      <c r="K17" s="669"/>
      <c r="L17" s="670"/>
      <c r="M17" s="668"/>
      <c r="N17" s="669"/>
      <c r="O17" s="670"/>
      <c r="P17" s="668"/>
      <c r="Q17" s="669"/>
      <c r="R17" s="670"/>
    </row>
    <row r="18" spans="1:18" s="91" customFormat="1" ht="12" customHeight="1">
      <c r="A18" s="671" t="s">
        <v>108</v>
      </c>
      <c r="B18" s="672" t="s">
        <v>448</v>
      </c>
      <c r="C18" s="664">
        <f t="shared" si="4"/>
        <v>0</v>
      </c>
      <c r="D18" s="665">
        <f t="shared" si="5"/>
        <v>0</v>
      </c>
      <c r="E18" s="666">
        <f t="shared" si="2"/>
        <v>0</v>
      </c>
      <c r="F18" s="667">
        <f t="shared" si="2"/>
        <v>0</v>
      </c>
      <c r="G18" s="668"/>
      <c r="H18" s="669"/>
      <c r="I18" s="670"/>
      <c r="J18" s="668"/>
      <c r="K18" s="669"/>
      <c r="L18" s="670"/>
      <c r="M18" s="668"/>
      <c r="N18" s="669"/>
      <c r="O18" s="670"/>
      <c r="P18" s="668"/>
      <c r="Q18" s="669"/>
      <c r="R18" s="670"/>
    </row>
    <row r="19" spans="1:18" s="91" customFormat="1" ht="12" customHeight="1">
      <c r="A19" s="671" t="s">
        <v>109</v>
      </c>
      <c r="B19" s="672" t="s">
        <v>449</v>
      </c>
      <c r="C19" s="664">
        <f t="shared" si="4"/>
        <v>0</v>
      </c>
      <c r="D19" s="665">
        <f t="shared" si="5"/>
        <v>0</v>
      </c>
      <c r="E19" s="666">
        <f t="shared" si="2"/>
        <v>0</v>
      </c>
      <c r="F19" s="667">
        <f t="shared" si="2"/>
        <v>0</v>
      </c>
      <c r="G19" s="668"/>
      <c r="H19" s="669"/>
      <c r="I19" s="670"/>
      <c r="J19" s="668"/>
      <c r="K19" s="669"/>
      <c r="L19" s="670"/>
      <c r="M19" s="668"/>
      <c r="N19" s="669"/>
      <c r="O19" s="670"/>
      <c r="P19" s="668"/>
      <c r="Q19" s="669"/>
      <c r="R19" s="670"/>
    </row>
    <row r="20" spans="1:18" s="91" customFormat="1" ht="12" customHeight="1">
      <c r="A20" s="671" t="s">
        <v>110</v>
      </c>
      <c r="B20" s="672" t="s">
        <v>266</v>
      </c>
      <c r="C20" s="664">
        <f t="shared" si="4"/>
        <v>69964000</v>
      </c>
      <c r="D20" s="665">
        <f t="shared" si="5"/>
        <v>69964000</v>
      </c>
      <c r="E20" s="666">
        <f t="shared" si="2"/>
        <v>0</v>
      </c>
      <c r="F20" s="667">
        <f t="shared" si="2"/>
        <v>0</v>
      </c>
      <c r="G20" s="668">
        <v>69964000</v>
      </c>
      <c r="H20" s="669"/>
      <c r="I20" s="670"/>
      <c r="J20" s="668"/>
      <c r="K20" s="669"/>
      <c r="L20" s="670"/>
      <c r="M20" s="668"/>
      <c r="N20" s="669"/>
      <c r="O20" s="670"/>
      <c r="P20" s="668"/>
      <c r="Q20" s="669"/>
      <c r="R20" s="670"/>
    </row>
    <row r="21" spans="1:18" s="676" customFormat="1" ht="12" customHeight="1" thickBot="1">
      <c r="A21" s="677" t="s">
        <v>119</v>
      </c>
      <c r="B21" s="678" t="s">
        <v>267</v>
      </c>
      <c r="C21" s="664">
        <f t="shared" si="4"/>
        <v>0</v>
      </c>
      <c r="D21" s="665">
        <f t="shared" si="5"/>
        <v>0</v>
      </c>
      <c r="E21" s="666">
        <f t="shared" si="2"/>
        <v>0</v>
      </c>
      <c r="F21" s="667">
        <f t="shared" si="2"/>
        <v>0</v>
      </c>
      <c r="G21" s="673"/>
      <c r="H21" s="674"/>
      <c r="I21" s="675"/>
      <c r="J21" s="673"/>
      <c r="K21" s="674"/>
      <c r="L21" s="675"/>
      <c r="M21" s="673"/>
      <c r="N21" s="674"/>
      <c r="O21" s="675"/>
      <c r="P21" s="673"/>
      <c r="Q21" s="674"/>
      <c r="R21" s="675"/>
    </row>
    <row r="22" spans="1:18" s="676" customFormat="1" ht="12" customHeight="1" thickBot="1">
      <c r="A22" s="653" t="s">
        <v>20</v>
      </c>
      <c r="B22" s="684" t="s">
        <v>268</v>
      </c>
      <c r="C22" s="683">
        <f>+C23+C24+C25+C26+C27</f>
        <v>78595000</v>
      </c>
      <c r="D22" s="659">
        <f aca="true" t="shared" si="6" ref="D22:R22">+D23+D24+D25+D26+D27</f>
        <v>78595000</v>
      </c>
      <c r="E22" s="660">
        <f t="shared" si="6"/>
        <v>0</v>
      </c>
      <c r="F22" s="658">
        <f t="shared" si="6"/>
        <v>0</v>
      </c>
      <c r="G22" s="659">
        <f t="shared" si="6"/>
        <v>78595000</v>
      </c>
      <c r="H22" s="660">
        <f t="shared" si="6"/>
        <v>0</v>
      </c>
      <c r="I22" s="658">
        <f t="shared" si="6"/>
        <v>0</v>
      </c>
      <c r="J22" s="659">
        <f t="shared" si="6"/>
        <v>0</v>
      </c>
      <c r="K22" s="660">
        <f t="shared" si="6"/>
        <v>0</v>
      </c>
      <c r="L22" s="658">
        <f t="shared" si="6"/>
        <v>0</v>
      </c>
      <c r="M22" s="659">
        <f t="shared" si="6"/>
        <v>0</v>
      </c>
      <c r="N22" s="660">
        <f t="shared" si="6"/>
        <v>0</v>
      </c>
      <c r="O22" s="658">
        <f t="shared" si="6"/>
        <v>0</v>
      </c>
      <c r="P22" s="659">
        <f t="shared" si="6"/>
        <v>0</v>
      </c>
      <c r="Q22" s="660">
        <f t="shared" si="6"/>
        <v>0</v>
      </c>
      <c r="R22" s="658">
        <f t="shared" si="6"/>
        <v>0</v>
      </c>
    </row>
    <row r="23" spans="1:18" s="676" customFormat="1" ht="12" customHeight="1">
      <c r="A23" s="662" t="s">
        <v>89</v>
      </c>
      <c r="B23" s="663" t="s">
        <v>269</v>
      </c>
      <c r="C23" s="664">
        <f aca="true" t="shared" si="7" ref="C23:C28">SUM(D23:F23)</f>
        <v>78595000</v>
      </c>
      <c r="D23" s="665">
        <f aca="true" t="shared" si="8" ref="D23:F35">SUM(G23+J23+M23+P23)</f>
        <v>78595000</v>
      </c>
      <c r="E23" s="666">
        <f t="shared" si="2"/>
        <v>0</v>
      </c>
      <c r="F23" s="667">
        <f t="shared" si="2"/>
        <v>0</v>
      </c>
      <c r="G23" s="673">
        <v>78595000</v>
      </c>
      <c r="H23" s="674"/>
      <c r="I23" s="675"/>
      <c r="J23" s="673"/>
      <c r="K23" s="674"/>
      <c r="L23" s="675"/>
      <c r="M23" s="673"/>
      <c r="N23" s="674"/>
      <c r="O23" s="675"/>
      <c r="P23" s="673"/>
      <c r="Q23" s="674"/>
      <c r="R23" s="675"/>
    </row>
    <row r="24" spans="1:18" s="91" customFormat="1" ht="12" customHeight="1">
      <c r="A24" s="671" t="s">
        <v>90</v>
      </c>
      <c r="B24" s="672" t="s">
        <v>270</v>
      </c>
      <c r="C24" s="664">
        <f t="shared" si="7"/>
        <v>0</v>
      </c>
      <c r="D24" s="665">
        <f t="shared" si="8"/>
        <v>0</v>
      </c>
      <c r="E24" s="666">
        <f t="shared" si="2"/>
        <v>0</v>
      </c>
      <c r="F24" s="667">
        <f t="shared" si="2"/>
        <v>0</v>
      </c>
      <c r="G24" s="668"/>
      <c r="H24" s="669"/>
      <c r="I24" s="670"/>
      <c r="J24" s="668"/>
      <c r="K24" s="669"/>
      <c r="L24" s="670"/>
      <c r="M24" s="668"/>
      <c r="N24" s="669"/>
      <c r="O24" s="670"/>
      <c r="P24" s="668"/>
      <c r="Q24" s="669"/>
      <c r="R24" s="670"/>
    </row>
    <row r="25" spans="1:18" s="676" customFormat="1" ht="12" customHeight="1">
      <c r="A25" s="671" t="s">
        <v>91</v>
      </c>
      <c r="B25" s="672" t="s">
        <v>450</v>
      </c>
      <c r="C25" s="664">
        <f t="shared" si="7"/>
        <v>0</v>
      </c>
      <c r="D25" s="665">
        <f t="shared" si="8"/>
        <v>0</v>
      </c>
      <c r="E25" s="666">
        <f t="shared" si="8"/>
        <v>0</v>
      </c>
      <c r="F25" s="667">
        <f t="shared" si="8"/>
        <v>0</v>
      </c>
      <c r="G25" s="673"/>
      <c r="H25" s="674"/>
      <c r="I25" s="675"/>
      <c r="J25" s="673"/>
      <c r="K25" s="674"/>
      <c r="L25" s="675"/>
      <c r="M25" s="673"/>
      <c r="N25" s="674"/>
      <c r="O25" s="675"/>
      <c r="P25" s="673"/>
      <c r="Q25" s="674"/>
      <c r="R25" s="675"/>
    </row>
    <row r="26" spans="1:18" s="676" customFormat="1" ht="12" customHeight="1">
      <c r="A26" s="671" t="s">
        <v>92</v>
      </c>
      <c r="B26" s="672" t="s">
        <v>451</v>
      </c>
      <c r="C26" s="664">
        <f t="shared" si="7"/>
        <v>0</v>
      </c>
      <c r="D26" s="665">
        <f t="shared" si="8"/>
        <v>0</v>
      </c>
      <c r="E26" s="666">
        <f t="shared" si="8"/>
        <v>0</v>
      </c>
      <c r="F26" s="667">
        <f t="shared" si="8"/>
        <v>0</v>
      </c>
      <c r="G26" s="673"/>
      <c r="H26" s="674"/>
      <c r="I26" s="675"/>
      <c r="J26" s="673"/>
      <c r="K26" s="674"/>
      <c r="L26" s="675"/>
      <c r="M26" s="673"/>
      <c r="N26" s="674"/>
      <c r="O26" s="675"/>
      <c r="P26" s="673"/>
      <c r="Q26" s="674"/>
      <c r="R26" s="675"/>
    </row>
    <row r="27" spans="1:18" s="676" customFormat="1" ht="12" customHeight="1">
      <c r="A27" s="671" t="s">
        <v>173</v>
      </c>
      <c r="B27" s="672" t="s">
        <v>271</v>
      </c>
      <c r="C27" s="664">
        <f t="shared" si="7"/>
        <v>0</v>
      </c>
      <c r="D27" s="665">
        <f t="shared" si="8"/>
        <v>0</v>
      </c>
      <c r="E27" s="666">
        <f t="shared" si="8"/>
        <v>0</v>
      </c>
      <c r="F27" s="667">
        <f t="shared" si="8"/>
        <v>0</v>
      </c>
      <c r="G27" s="673"/>
      <c r="H27" s="674"/>
      <c r="I27" s="675"/>
      <c r="J27" s="673"/>
      <c r="K27" s="674"/>
      <c r="L27" s="675"/>
      <c r="M27" s="673"/>
      <c r="N27" s="674"/>
      <c r="O27" s="675"/>
      <c r="P27" s="673"/>
      <c r="Q27" s="674"/>
      <c r="R27" s="675"/>
    </row>
    <row r="28" spans="1:18" s="676" customFormat="1" ht="12" customHeight="1" thickBot="1">
      <c r="A28" s="677" t="s">
        <v>174</v>
      </c>
      <c r="B28" s="678" t="s">
        <v>272</v>
      </c>
      <c r="C28" s="664">
        <f t="shared" si="7"/>
        <v>0</v>
      </c>
      <c r="D28" s="665">
        <f t="shared" si="8"/>
        <v>0</v>
      </c>
      <c r="E28" s="666">
        <f t="shared" si="8"/>
        <v>0</v>
      </c>
      <c r="F28" s="667">
        <f t="shared" si="8"/>
        <v>0</v>
      </c>
      <c r="G28" s="673"/>
      <c r="H28" s="674"/>
      <c r="I28" s="675"/>
      <c r="J28" s="673"/>
      <c r="K28" s="674"/>
      <c r="L28" s="675"/>
      <c r="M28" s="673"/>
      <c r="N28" s="674"/>
      <c r="O28" s="675"/>
      <c r="P28" s="673"/>
      <c r="Q28" s="674"/>
      <c r="R28" s="675"/>
    </row>
    <row r="29" spans="1:18" s="676" customFormat="1" ht="12" customHeight="1" thickBot="1">
      <c r="A29" s="653" t="s">
        <v>175</v>
      </c>
      <c r="B29" s="684" t="s">
        <v>273</v>
      </c>
      <c r="C29" s="685">
        <f>+C30+C33+C34+C35</f>
        <v>5000000</v>
      </c>
      <c r="D29" s="686">
        <f aca="true" t="shared" si="9" ref="D29:R29">+D30+D33+D34+D35</f>
        <v>5000000</v>
      </c>
      <c r="E29" s="687">
        <f t="shared" si="9"/>
        <v>0</v>
      </c>
      <c r="F29" s="688">
        <f t="shared" si="9"/>
        <v>0</v>
      </c>
      <c r="G29" s="686">
        <f t="shared" si="9"/>
        <v>5000000</v>
      </c>
      <c r="H29" s="687">
        <f t="shared" si="9"/>
        <v>0</v>
      </c>
      <c r="I29" s="688">
        <f t="shared" si="9"/>
        <v>0</v>
      </c>
      <c r="J29" s="686">
        <f t="shared" si="9"/>
        <v>0</v>
      </c>
      <c r="K29" s="687">
        <f t="shared" si="9"/>
        <v>0</v>
      </c>
      <c r="L29" s="688">
        <f t="shared" si="9"/>
        <v>0</v>
      </c>
      <c r="M29" s="686">
        <f t="shared" si="9"/>
        <v>0</v>
      </c>
      <c r="N29" s="687">
        <f t="shared" si="9"/>
        <v>0</v>
      </c>
      <c r="O29" s="688">
        <f t="shared" si="9"/>
        <v>0</v>
      </c>
      <c r="P29" s="686">
        <f t="shared" si="9"/>
        <v>0</v>
      </c>
      <c r="Q29" s="687">
        <f t="shared" si="9"/>
        <v>0</v>
      </c>
      <c r="R29" s="688">
        <f t="shared" si="9"/>
        <v>0</v>
      </c>
    </row>
    <row r="30" spans="1:18" s="676" customFormat="1" ht="12" customHeight="1">
      <c r="A30" s="662" t="s">
        <v>274</v>
      </c>
      <c r="B30" s="663" t="s">
        <v>280</v>
      </c>
      <c r="C30" s="689">
        <f aca="true" t="shared" si="10" ref="C30:C35">SUM(D30:F30)</f>
        <v>4800000</v>
      </c>
      <c r="D30" s="665">
        <f aca="true" t="shared" si="11" ref="D30:D35">SUM(G30+J30+M30+P30)</f>
        <v>4800000</v>
      </c>
      <c r="E30" s="666">
        <f t="shared" si="8"/>
        <v>0</v>
      </c>
      <c r="F30" s="667">
        <f t="shared" si="8"/>
        <v>0</v>
      </c>
      <c r="G30" s="667">
        <f>SUM(G31:G32)</f>
        <v>4800000</v>
      </c>
      <c r="H30" s="674"/>
      <c r="I30" s="675"/>
      <c r="J30" s="673"/>
      <c r="K30" s="674"/>
      <c r="L30" s="675"/>
      <c r="M30" s="673"/>
      <c r="N30" s="674"/>
      <c r="O30" s="675"/>
      <c r="P30" s="673"/>
      <c r="Q30" s="674"/>
      <c r="R30" s="675"/>
    </row>
    <row r="31" spans="1:18" s="676" customFormat="1" ht="12" customHeight="1">
      <c r="A31" s="671" t="s">
        <v>275</v>
      </c>
      <c r="B31" s="672" t="s">
        <v>281</v>
      </c>
      <c r="C31" s="689">
        <f t="shared" si="10"/>
        <v>2500000</v>
      </c>
      <c r="D31" s="665">
        <f t="shared" si="11"/>
        <v>2500000</v>
      </c>
      <c r="E31" s="666">
        <f t="shared" si="8"/>
        <v>0</v>
      </c>
      <c r="F31" s="667">
        <f t="shared" si="8"/>
        <v>0</v>
      </c>
      <c r="G31" s="690">
        <v>2500000</v>
      </c>
      <c r="H31" s="674"/>
      <c r="I31" s="675"/>
      <c r="J31" s="673"/>
      <c r="K31" s="674"/>
      <c r="L31" s="675"/>
      <c r="M31" s="673"/>
      <c r="N31" s="674"/>
      <c r="O31" s="675"/>
      <c r="P31" s="673"/>
      <c r="Q31" s="674"/>
      <c r="R31" s="675"/>
    </row>
    <row r="32" spans="1:18" s="676" customFormat="1" ht="12" customHeight="1">
      <c r="A32" s="671" t="s">
        <v>276</v>
      </c>
      <c r="B32" s="672" t="s">
        <v>282</v>
      </c>
      <c r="C32" s="689">
        <f t="shared" si="10"/>
        <v>2300000</v>
      </c>
      <c r="D32" s="665">
        <f t="shared" si="11"/>
        <v>2300000</v>
      </c>
      <c r="E32" s="666">
        <f t="shared" si="8"/>
        <v>0</v>
      </c>
      <c r="F32" s="667">
        <f t="shared" si="8"/>
        <v>0</v>
      </c>
      <c r="G32" s="690">
        <v>2300000</v>
      </c>
      <c r="H32" s="674"/>
      <c r="I32" s="675"/>
      <c r="J32" s="673"/>
      <c r="K32" s="674"/>
      <c r="L32" s="675"/>
      <c r="M32" s="673"/>
      <c r="N32" s="674"/>
      <c r="O32" s="675"/>
      <c r="P32" s="673"/>
      <c r="Q32" s="674"/>
      <c r="R32" s="675"/>
    </row>
    <row r="33" spans="1:18" s="676" customFormat="1" ht="12" customHeight="1">
      <c r="A33" s="671" t="s">
        <v>277</v>
      </c>
      <c r="B33" s="672" t="s">
        <v>283</v>
      </c>
      <c r="C33" s="689">
        <f t="shared" si="10"/>
        <v>0</v>
      </c>
      <c r="D33" s="665">
        <f t="shared" si="11"/>
        <v>0</v>
      </c>
      <c r="E33" s="666">
        <f t="shared" si="8"/>
        <v>0</v>
      </c>
      <c r="F33" s="667">
        <f t="shared" si="8"/>
        <v>0</v>
      </c>
      <c r="G33" s="690">
        <v>0</v>
      </c>
      <c r="H33" s="674"/>
      <c r="I33" s="675"/>
      <c r="J33" s="673"/>
      <c r="K33" s="674"/>
      <c r="L33" s="675"/>
      <c r="M33" s="673"/>
      <c r="N33" s="674"/>
      <c r="O33" s="675"/>
      <c r="P33" s="673"/>
      <c r="Q33" s="674"/>
      <c r="R33" s="675"/>
    </row>
    <row r="34" spans="1:18" s="676" customFormat="1" ht="12" customHeight="1">
      <c r="A34" s="671" t="s">
        <v>278</v>
      </c>
      <c r="B34" s="672" t="s">
        <v>284</v>
      </c>
      <c r="C34" s="689">
        <f t="shared" si="10"/>
        <v>0</v>
      </c>
      <c r="D34" s="665">
        <f t="shared" si="11"/>
        <v>0</v>
      </c>
      <c r="E34" s="666">
        <f t="shared" si="8"/>
        <v>0</v>
      </c>
      <c r="F34" s="667">
        <f t="shared" si="8"/>
        <v>0</v>
      </c>
      <c r="G34" s="690"/>
      <c r="H34" s="674"/>
      <c r="I34" s="675"/>
      <c r="J34" s="673"/>
      <c r="K34" s="674"/>
      <c r="L34" s="675"/>
      <c r="M34" s="673"/>
      <c r="N34" s="674"/>
      <c r="O34" s="675"/>
      <c r="P34" s="673"/>
      <c r="Q34" s="674"/>
      <c r="R34" s="675"/>
    </row>
    <row r="35" spans="1:18" s="676" customFormat="1" ht="12" customHeight="1" thickBot="1">
      <c r="A35" s="677" t="s">
        <v>279</v>
      </c>
      <c r="B35" s="678" t="s">
        <v>285</v>
      </c>
      <c r="C35" s="689">
        <f t="shared" si="10"/>
        <v>200000</v>
      </c>
      <c r="D35" s="665">
        <f t="shared" si="11"/>
        <v>200000</v>
      </c>
      <c r="E35" s="666">
        <f t="shared" si="8"/>
        <v>0</v>
      </c>
      <c r="F35" s="667">
        <f t="shared" si="8"/>
        <v>0</v>
      </c>
      <c r="G35" s="691">
        <v>200000</v>
      </c>
      <c r="H35" s="674"/>
      <c r="I35" s="675"/>
      <c r="J35" s="673"/>
      <c r="K35" s="674"/>
      <c r="L35" s="675"/>
      <c r="M35" s="673"/>
      <c r="N35" s="674"/>
      <c r="O35" s="675"/>
      <c r="P35" s="673"/>
      <c r="Q35" s="674"/>
      <c r="R35" s="675"/>
    </row>
    <row r="36" spans="1:18" s="676" customFormat="1" ht="12" customHeight="1" thickBot="1">
      <c r="A36" s="653" t="s">
        <v>22</v>
      </c>
      <c r="B36" s="684" t="s">
        <v>286</v>
      </c>
      <c r="C36" s="683">
        <f>SUM(C37:C46)</f>
        <v>9410000</v>
      </c>
      <c r="D36" s="659">
        <f aca="true" t="shared" si="12" ref="D36:R36">SUM(D37:D46)</f>
        <v>8710000</v>
      </c>
      <c r="E36" s="660">
        <f t="shared" si="12"/>
        <v>700000</v>
      </c>
      <c r="F36" s="658">
        <f t="shared" si="12"/>
        <v>0</v>
      </c>
      <c r="G36" s="659">
        <f t="shared" si="12"/>
        <v>5710000</v>
      </c>
      <c r="H36" s="660">
        <f t="shared" si="12"/>
        <v>700000</v>
      </c>
      <c r="I36" s="658">
        <f t="shared" si="12"/>
        <v>0</v>
      </c>
      <c r="J36" s="659">
        <f t="shared" si="12"/>
        <v>3000000</v>
      </c>
      <c r="K36" s="660">
        <f t="shared" si="12"/>
        <v>0</v>
      </c>
      <c r="L36" s="658">
        <f t="shared" si="12"/>
        <v>0</v>
      </c>
      <c r="M36" s="659">
        <f t="shared" si="12"/>
        <v>0</v>
      </c>
      <c r="N36" s="660">
        <f t="shared" si="12"/>
        <v>0</v>
      </c>
      <c r="O36" s="658">
        <f t="shared" si="12"/>
        <v>0</v>
      </c>
      <c r="P36" s="659">
        <f t="shared" si="12"/>
        <v>0</v>
      </c>
      <c r="Q36" s="660">
        <f t="shared" si="12"/>
        <v>0</v>
      </c>
      <c r="R36" s="658">
        <f t="shared" si="12"/>
        <v>0</v>
      </c>
    </row>
    <row r="37" spans="1:18" s="676" customFormat="1" ht="12" customHeight="1">
      <c r="A37" s="662" t="s">
        <v>93</v>
      </c>
      <c r="B37" s="663" t="s">
        <v>289</v>
      </c>
      <c r="C37" s="664">
        <f>SUM(D37:F37)</f>
        <v>3000000</v>
      </c>
      <c r="D37" s="665">
        <f aca="true" t="shared" si="13" ref="D37:F52">SUM(G37+J37+M37+P37)</f>
        <v>3000000</v>
      </c>
      <c r="E37" s="666">
        <f t="shared" si="13"/>
        <v>0</v>
      </c>
      <c r="F37" s="667">
        <f t="shared" si="13"/>
        <v>0</v>
      </c>
      <c r="G37" s="673">
        <v>3000000</v>
      </c>
      <c r="H37" s="674"/>
      <c r="I37" s="675"/>
      <c r="J37" s="673"/>
      <c r="K37" s="674"/>
      <c r="L37" s="675"/>
      <c r="M37" s="673"/>
      <c r="N37" s="674"/>
      <c r="O37" s="675"/>
      <c r="P37" s="673"/>
      <c r="Q37" s="674"/>
      <c r="R37" s="675"/>
    </row>
    <row r="38" spans="1:18" s="676" customFormat="1" ht="12" customHeight="1">
      <c r="A38" s="671" t="s">
        <v>94</v>
      </c>
      <c r="B38" s="672" t="s">
        <v>290</v>
      </c>
      <c r="C38" s="664">
        <f aca="true" t="shared" si="14" ref="C38:C46">SUM(D38:F38)</f>
        <v>2050000</v>
      </c>
      <c r="D38" s="665">
        <f t="shared" si="13"/>
        <v>1350000</v>
      </c>
      <c r="E38" s="666">
        <f t="shared" si="13"/>
        <v>700000</v>
      </c>
      <c r="F38" s="667">
        <f t="shared" si="13"/>
        <v>0</v>
      </c>
      <c r="G38" s="673">
        <v>1350000</v>
      </c>
      <c r="H38" s="674">
        <v>700000</v>
      </c>
      <c r="I38" s="675"/>
      <c r="J38" s="673"/>
      <c r="K38" s="674"/>
      <c r="L38" s="675"/>
      <c r="M38" s="673"/>
      <c r="N38" s="674"/>
      <c r="O38" s="675"/>
      <c r="P38" s="673"/>
      <c r="Q38" s="674"/>
      <c r="R38" s="675"/>
    </row>
    <row r="39" spans="1:18" s="676" customFormat="1" ht="12" customHeight="1">
      <c r="A39" s="671" t="s">
        <v>95</v>
      </c>
      <c r="B39" s="672" t="s">
        <v>291</v>
      </c>
      <c r="C39" s="664">
        <f t="shared" si="14"/>
        <v>0</v>
      </c>
      <c r="D39" s="665">
        <f t="shared" si="13"/>
        <v>0</v>
      </c>
      <c r="E39" s="666">
        <f t="shared" si="13"/>
        <v>0</v>
      </c>
      <c r="F39" s="667">
        <f t="shared" si="13"/>
        <v>0</v>
      </c>
      <c r="G39" s="673"/>
      <c r="H39" s="674"/>
      <c r="I39" s="675"/>
      <c r="J39" s="673"/>
      <c r="K39" s="674"/>
      <c r="L39" s="675"/>
      <c r="M39" s="673"/>
      <c r="N39" s="674"/>
      <c r="O39" s="675"/>
      <c r="P39" s="673"/>
      <c r="Q39" s="674"/>
      <c r="R39" s="675"/>
    </row>
    <row r="40" spans="1:18" s="676" customFormat="1" ht="12" customHeight="1">
      <c r="A40" s="671" t="s">
        <v>177</v>
      </c>
      <c r="B40" s="672" t="s">
        <v>292</v>
      </c>
      <c r="C40" s="664">
        <f t="shared" si="14"/>
        <v>0</v>
      </c>
      <c r="D40" s="665">
        <f t="shared" si="13"/>
        <v>0</v>
      </c>
      <c r="E40" s="666">
        <f t="shared" si="13"/>
        <v>0</v>
      </c>
      <c r="F40" s="667">
        <f t="shared" si="13"/>
        <v>0</v>
      </c>
      <c r="G40" s="673"/>
      <c r="H40" s="674">
        <v>0</v>
      </c>
      <c r="I40" s="675"/>
      <c r="J40" s="673"/>
      <c r="K40" s="674"/>
      <c r="L40" s="675"/>
      <c r="M40" s="673"/>
      <c r="N40" s="674"/>
      <c r="O40" s="675"/>
      <c r="P40" s="673"/>
      <c r="Q40" s="674"/>
      <c r="R40" s="675"/>
    </row>
    <row r="41" spans="1:18" s="676" customFormat="1" ht="12" customHeight="1">
      <c r="A41" s="671" t="s">
        <v>178</v>
      </c>
      <c r="B41" s="672" t="s">
        <v>293</v>
      </c>
      <c r="C41" s="664">
        <f t="shared" si="14"/>
        <v>3000000</v>
      </c>
      <c r="D41" s="665">
        <f t="shared" si="13"/>
        <v>3000000</v>
      </c>
      <c r="E41" s="666">
        <f t="shared" si="13"/>
        <v>0</v>
      </c>
      <c r="F41" s="667">
        <f t="shared" si="13"/>
        <v>0</v>
      </c>
      <c r="G41" s="673"/>
      <c r="H41" s="674"/>
      <c r="I41" s="675"/>
      <c r="J41" s="673">
        <v>3000000</v>
      </c>
      <c r="K41" s="674"/>
      <c r="L41" s="675"/>
      <c r="M41" s="673"/>
      <c r="N41" s="674"/>
      <c r="O41" s="675"/>
      <c r="P41" s="673"/>
      <c r="Q41" s="674"/>
      <c r="R41" s="675"/>
    </row>
    <row r="42" spans="1:18" s="676" customFormat="1" ht="12" customHeight="1">
      <c r="A42" s="671" t="s">
        <v>179</v>
      </c>
      <c r="B42" s="672" t="s">
        <v>294</v>
      </c>
      <c r="C42" s="664">
        <f t="shared" si="14"/>
        <v>1360000</v>
      </c>
      <c r="D42" s="665">
        <f t="shared" si="13"/>
        <v>1360000</v>
      </c>
      <c r="E42" s="666">
        <f t="shared" si="13"/>
        <v>0</v>
      </c>
      <c r="F42" s="667">
        <f t="shared" si="13"/>
        <v>0</v>
      </c>
      <c r="G42" s="673">
        <v>1360000</v>
      </c>
      <c r="H42" s="674"/>
      <c r="I42" s="675"/>
      <c r="J42" s="673"/>
      <c r="K42" s="674"/>
      <c r="L42" s="675"/>
      <c r="M42" s="673"/>
      <c r="N42" s="674"/>
      <c r="O42" s="675"/>
      <c r="P42" s="673"/>
      <c r="Q42" s="674"/>
      <c r="R42" s="675"/>
    </row>
    <row r="43" spans="1:18" s="676" customFormat="1" ht="12" customHeight="1">
      <c r="A43" s="671" t="s">
        <v>180</v>
      </c>
      <c r="B43" s="672" t="s">
        <v>295</v>
      </c>
      <c r="C43" s="664">
        <f t="shared" si="14"/>
        <v>0</v>
      </c>
      <c r="D43" s="665">
        <f t="shared" si="13"/>
        <v>0</v>
      </c>
      <c r="E43" s="666">
        <f t="shared" si="13"/>
        <v>0</v>
      </c>
      <c r="F43" s="667">
        <f t="shared" si="13"/>
        <v>0</v>
      </c>
      <c r="G43" s="673"/>
      <c r="H43" s="674"/>
      <c r="I43" s="675"/>
      <c r="J43" s="673"/>
      <c r="K43" s="674"/>
      <c r="L43" s="675"/>
      <c r="M43" s="673"/>
      <c r="N43" s="674"/>
      <c r="O43" s="675"/>
      <c r="P43" s="673"/>
      <c r="Q43" s="674"/>
      <c r="R43" s="675"/>
    </row>
    <row r="44" spans="1:18" s="676" customFormat="1" ht="12" customHeight="1">
      <c r="A44" s="671" t="s">
        <v>181</v>
      </c>
      <c r="B44" s="672" t="s">
        <v>296</v>
      </c>
      <c r="C44" s="664">
        <f t="shared" si="14"/>
        <v>0</v>
      </c>
      <c r="D44" s="665">
        <f t="shared" si="13"/>
        <v>0</v>
      </c>
      <c r="E44" s="666">
        <f t="shared" si="13"/>
        <v>0</v>
      </c>
      <c r="F44" s="667">
        <f t="shared" si="13"/>
        <v>0</v>
      </c>
      <c r="G44" s="673"/>
      <c r="H44" s="674"/>
      <c r="I44" s="675"/>
      <c r="J44" s="673"/>
      <c r="K44" s="674"/>
      <c r="L44" s="675"/>
      <c r="M44" s="673"/>
      <c r="N44" s="674"/>
      <c r="O44" s="675"/>
      <c r="P44" s="673"/>
      <c r="Q44" s="674"/>
      <c r="R44" s="675"/>
    </row>
    <row r="45" spans="1:18" s="676" customFormat="1" ht="12" customHeight="1">
      <c r="A45" s="671" t="s">
        <v>287</v>
      </c>
      <c r="B45" s="672" t="s">
        <v>297</v>
      </c>
      <c r="C45" s="664">
        <f t="shared" si="14"/>
        <v>0</v>
      </c>
      <c r="D45" s="665">
        <f t="shared" si="13"/>
        <v>0</v>
      </c>
      <c r="E45" s="666">
        <f t="shared" si="13"/>
        <v>0</v>
      </c>
      <c r="F45" s="667">
        <f t="shared" si="13"/>
        <v>0</v>
      </c>
      <c r="G45" s="673"/>
      <c r="H45" s="674"/>
      <c r="I45" s="675"/>
      <c r="J45" s="673"/>
      <c r="K45" s="674"/>
      <c r="L45" s="675"/>
      <c r="M45" s="673"/>
      <c r="N45" s="674"/>
      <c r="O45" s="675"/>
      <c r="P45" s="673"/>
      <c r="Q45" s="674"/>
      <c r="R45" s="675"/>
    </row>
    <row r="46" spans="1:18" s="676" customFormat="1" ht="12" customHeight="1" thickBot="1">
      <c r="A46" s="677" t="s">
        <v>288</v>
      </c>
      <c r="B46" s="678" t="s">
        <v>298</v>
      </c>
      <c r="C46" s="664">
        <f t="shared" si="14"/>
        <v>0</v>
      </c>
      <c r="D46" s="665">
        <f t="shared" si="13"/>
        <v>0</v>
      </c>
      <c r="E46" s="666">
        <f t="shared" si="13"/>
        <v>0</v>
      </c>
      <c r="F46" s="667">
        <f t="shared" si="13"/>
        <v>0</v>
      </c>
      <c r="G46" s="673"/>
      <c r="H46" s="674"/>
      <c r="I46" s="675"/>
      <c r="J46" s="673"/>
      <c r="K46" s="674"/>
      <c r="L46" s="675"/>
      <c r="M46" s="673"/>
      <c r="N46" s="674"/>
      <c r="O46" s="675"/>
      <c r="P46" s="673"/>
      <c r="Q46" s="674"/>
      <c r="R46" s="675"/>
    </row>
    <row r="47" spans="1:18" s="676" customFormat="1" ht="12" customHeight="1" thickBot="1">
      <c r="A47" s="653" t="s">
        <v>23</v>
      </c>
      <c r="B47" s="684" t="s">
        <v>299</v>
      </c>
      <c r="C47" s="683">
        <f>SUM(C48:C52)</f>
        <v>0</v>
      </c>
      <c r="D47" s="659">
        <f aca="true" t="shared" si="15" ref="D47:R47">SUM(D48:D52)</f>
        <v>0</v>
      </c>
      <c r="E47" s="660">
        <f t="shared" si="15"/>
        <v>0</v>
      </c>
      <c r="F47" s="658">
        <f t="shared" si="15"/>
        <v>0</v>
      </c>
      <c r="G47" s="659">
        <f t="shared" si="15"/>
        <v>0</v>
      </c>
      <c r="H47" s="660">
        <f t="shared" si="15"/>
        <v>0</v>
      </c>
      <c r="I47" s="658">
        <f t="shared" si="15"/>
        <v>0</v>
      </c>
      <c r="J47" s="659">
        <f t="shared" si="15"/>
        <v>0</v>
      </c>
      <c r="K47" s="660">
        <f t="shared" si="15"/>
        <v>0</v>
      </c>
      <c r="L47" s="658">
        <f t="shared" si="15"/>
        <v>0</v>
      </c>
      <c r="M47" s="659">
        <f t="shared" si="15"/>
        <v>0</v>
      </c>
      <c r="N47" s="660">
        <f t="shared" si="15"/>
        <v>0</v>
      </c>
      <c r="O47" s="658">
        <f t="shared" si="15"/>
        <v>0</v>
      </c>
      <c r="P47" s="659">
        <f t="shared" si="15"/>
        <v>0</v>
      </c>
      <c r="Q47" s="660">
        <f t="shared" si="15"/>
        <v>0</v>
      </c>
      <c r="R47" s="658">
        <f t="shared" si="15"/>
        <v>0</v>
      </c>
    </row>
    <row r="48" spans="1:18" s="676" customFormat="1" ht="12" customHeight="1">
      <c r="A48" s="662" t="s">
        <v>96</v>
      </c>
      <c r="B48" s="663" t="s">
        <v>303</v>
      </c>
      <c r="C48" s="692">
        <f>SUM(D48:F48)</f>
        <v>0</v>
      </c>
      <c r="D48" s="665">
        <f>SUM(G48+J48+M48+P48)</f>
        <v>0</v>
      </c>
      <c r="E48" s="666">
        <f t="shared" si="13"/>
        <v>0</v>
      </c>
      <c r="F48" s="667">
        <f t="shared" si="13"/>
        <v>0</v>
      </c>
      <c r="G48" s="673"/>
      <c r="H48" s="674"/>
      <c r="I48" s="675"/>
      <c r="J48" s="673"/>
      <c r="K48" s="674"/>
      <c r="L48" s="675"/>
      <c r="M48" s="673"/>
      <c r="N48" s="674"/>
      <c r="O48" s="675"/>
      <c r="P48" s="673"/>
      <c r="Q48" s="674"/>
      <c r="R48" s="675"/>
    </row>
    <row r="49" spans="1:18" s="676" customFormat="1" ht="12" customHeight="1">
      <c r="A49" s="671" t="s">
        <v>97</v>
      </c>
      <c r="B49" s="672" t="s">
        <v>304</v>
      </c>
      <c r="C49" s="692">
        <f>SUM(D49:F49)</f>
        <v>0</v>
      </c>
      <c r="D49" s="665">
        <f>SUM(G49+J49+M49+P49)</f>
        <v>0</v>
      </c>
      <c r="E49" s="666">
        <f t="shared" si="13"/>
        <v>0</v>
      </c>
      <c r="F49" s="667">
        <f t="shared" si="13"/>
        <v>0</v>
      </c>
      <c r="G49" s="673">
        <v>0</v>
      </c>
      <c r="H49" s="674"/>
      <c r="I49" s="675"/>
      <c r="J49" s="673"/>
      <c r="K49" s="674"/>
      <c r="L49" s="675"/>
      <c r="M49" s="673"/>
      <c r="N49" s="674"/>
      <c r="O49" s="675"/>
      <c r="P49" s="673"/>
      <c r="Q49" s="674"/>
      <c r="R49" s="675"/>
    </row>
    <row r="50" spans="1:18" s="676" customFormat="1" ht="12" customHeight="1">
      <c r="A50" s="671" t="s">
        <v>300</v>
      </c>
      <c r="B50" s="672" t="s">
        <v>305</v>
      </c>
      <c r="C50" s="692">
        <f>SUM(D50:F50)</f>
        <v>0</v>
      </c>
      <c r="D50" s="665">
        <f>SUM(G50+J50+M50+P50)</f>
        <v>0</v>
      </c>
      <c r="E50" s="666">
        <f t="shared" si="13"/>
        <v>0</v>
      </c>
      <c r="F50" s="667">
        <f t="shared" si="13"/>
        <v>0</v>
      </c>
      <c r="G50" s="673"/>
      <c r="H50" s="674"/>
      <c r="I50" s="675"/>
      <c r="J50" s="673"/>
      <c r="K50" s="674"/>
      <c r="L50" s="675"/>
      <c r="M50" s="673"/>
      <c r="N50" s="674"/>
      <c r="O50" s="675"/>
      <c r="P50" s="673"/>
      <c r="Q50" s="674"/>
      <c r="R50" s="675"/>
    </row>
    <row r="51" spans="1:18" s="676" customFormat="1" ht="12" customHeight="1">
      <c r="A51" s="671" t="s">
        <v>301</v>
      </c>
      <c r="B51" s="672" t="s">
        <v>306</v>
      </c>
      <c r="C51" s="692">
        <f>SUM(D51:F51)</f>
        <v>0</v>
      </c>
      <c r="D51" s="665">
        <f>SUM(G51+J51+M51+P51)</f>
        <v>0</v>
      </c>
      <c r="E51" s="666">
        <f t="shared" si="13"/>
        <v>0</v>
      </c>
      <c r="F51" s="667">
        <f t="shared" si="13"/>
        <v>0</v>
      </c>
      <c r="G51" s="673"/>
      <c r="H51" s="674"/>
      <c r="I51" s="675"/>
      <c r="J51" s="673"/>
      <c r="K51" s="674"/>
      <c r="L51" s="675"/>
      <c r="M51" s="673"/>
      <c r="N51" s="674"/>
      <c r="O51" s="675"/>
      <c r="P51" s="673"/>
      <c r="Q51" s="674"/>
      <c r="R51" s="675"/>
    </row>
    <row r="52" spans="1:18" s="676" customFormat="1" ht="12" customHeight="1" thickBot="1">
      <c r="A52" s="677" t="s">
        <v>302</v>
      </c>
      <c r="B52" s="678" t="s">
        <v>307</v>
      </c>
      <c r="C52" s="692">
        <f>SUM(D52:F52)</f>
        <v>0</v>
      </c>
      <c r="D52" s="665">
        <f>SUM(G52+J52+M52+P52)</f>
        <v>0</v>
      </c>
      <c r="E52" s="666">
        <f t="shared" si="13"/>
        <v>0</v>
      </c>
      <c r="F52" s="667">
        <f t="shared" si="13"/>
        <v>0</v>
      </c>
      <c r="G52" s="673"/>
      <c r="H52" s="674"/>
      <c r="I52" s="675"/>
      <c r="J52" s="673"/>
      <c r="K52" s="674"/>
      <c r="L52" s="675"/>
      <c r="M52" s="673"/>
      <c r="N52" s="674"/>
      <c r="O52" s="675"/>
      <c r="P52" s="673"/>
      <c r="Q52" s="674"/>
      <c r="R52" s="675"/>
    </row>
    <row r="53" spans="1:18" s="676" customFormat="1" ht="12" customHeight="1" thickBot="1">
      <c r="A53" s="653" t="s">
        <v>182</v>
      </c>
      <c r="B53" s="684" t="s">
        <v>308</v>
      </c>
      <c r="C53" s="683">
        <f>SUM(C54:C56)</f>
        <v>24000</v>
      </c>
      <c r="D53" s="659">
        <f aca="true" t="shared" si="16" ref="D53:R53">SUM(D54:D56)</f>
        <v>24000</v>
      </c>
      <c r="E53" s="660">
        <f t="shared" si="16"/>
        <v>0</v>
      </c>
      <c r="F53" s="658">
        <f t="shared" si="16"/>
        <v>0</v>
      </c>
      <c r="G53" s="659">
        <f t="shared" si="16"/>
        <v>24000</v>
      </c>
      <c r="H53" s="660">
        <f t="shared" si="16"/>
        <v>0</v>
      </c>
      <c r="I53" s="658">
        <f t="shared" si="16"/>
        <v>0</v>
      </c>
      <c r="J53" s="659">
        <f t="shared" si="16"/>
        <v>0</v>
      </c>
      <c r="K53" s="660">
        <f t="shared" si="16"/>
        <v>0</v>
      </c>
      <c r="L53" s="658">
        <f t="shared" si="16"/>
        <v>0</v>
      </c>
      <c r="M53" s="659">
        <f t="shared" si="16"/>
        <v>0</v>
      </c>
      <c r="N53" s="660">
        <f t="shared" si="16"/>
        <v>0</v>
      </c>
      <c r="O53" s="658">
        <f t="shared" si="16"/>
        <v>0</v>
      </c>
      <c r="P53" s="659">
        <f t="shared" si="16"/>
        <v>0</v>
      </c>
      <c r="Q53" s="660">
        <f t="shared" si="16"/>
        <v>0</v>
      </c>
      <c r="R53" s="658">
        <f t="shared" si="16"/>
        <v>0</v>
      </c>
    </row>
    <row r="54" spans="1:18" s="676" customFormat="1" ht="12" customHeight="1">
      <c r="A54" s="662" t="s">
        <v>98</v>
      </c>
      <c r="B54" s="663" t="s">
        <v>309</v>
      </c>
      <c r="C54" s="664">
        <f>SUM(D54:F54)</f>
        <v>0</v>
      </c>
      <c r="D54" s="665">
        <f>SUM(G54+J54+M54+P54)</f>
        <v>0</v>
      </c>
      <c r="E54" s="666">
        <f aca="true" t="shared" si="17" ref="E54:F84">SUM(H54+K54+N54+Q54)</f>
        <v>0</v>
      </c>
      <c r="F54" s="667">
        <f t="shared" si="17"/>
        <v>0</v>
      </c>
      <c r="G54" s="673"/>
      <c r="H54" s="674"/>
      <c r="I54" s="675"/>
      <c r="J54" s="673"/>
      <c r="K54" s="674"/>
      <c r="L54" s="675"/>
      <c r="M54" s="673"/>
      <c r="N54" s="674"/>
      <c r="O54" s="675"/>
      <c r="P54" s="673"/>
      <c r="Q54" s="674"/>
      <c r="R54" s="675"/>
    </row>
    <row r="55" spans="1:18" s="676" customFormat="1" ht="12" customHeight="1">
      <c r="A55" s="671" t="s">
        <v>99</v>
      </c>
      <c r="B55" s="672" t="s">
        <v>452</v>
      </c>
      <c r="C55" s="664">
        <f>SUM(D55:F55)</f>
        <v>0</v>
      </c>
      <c r="D55" s="665">
        <f>SUM(G55+J55+M55+P55)</f>
        <v>0</v>
      </c>
      <c r="E55" s="666">
        <f t="shared" si="17"/>
        <v>0</v>
      </c>
      <c r="F55" s="667">
        <f t="shared" si="17"/>
        <v>0</v>
      </c>
      <c r="G55" s="673"/>
      <c r="H55" s="674"/>
      <c r="I55" s="675"/>
      <c r="J55" s="673"/>
      <c r="K55" s="674"/>
      <c r="L55" s="675"/>
      <c r="M55" s="673"/>
      <c r="N55" s="674"/>
      <c r="O55" s="675"/>
      <c r="P55" s="673"/>
      <c r="Q55" s="674"/>
      <c r="R55" s="675"/>
    </row>
    <row r="56" spans="1:18" s="676" customFormat="1" ht="12" customHeight="1">
      <c r="A56" s="671" t="s">
        <v>312</v>
      </c>
      <c r="B56" s="672" t="s">
        <v>310</v>
      </c>
      <c r="C56" s="664">
        <f>SUM(D56:F56)</f>
        <v>24000</v>
      </c>
      <c r="D56" s="665">
        <f>SUM(G56+J56+M56+P56)</f>
        <v>24000</v>
      </c>
      <c r="E56" s="666">
        <f t="shared" si="17"/>
        <v>0</v>
      </c>
      <c r="F56" s="667">
        <f t="shared" si="17"/>
        <v>0</v>
      </c>
      <c r="G56" s="673">
        <v>24000</v>
      </c>
      <c r="H56" s="674"/>
      <c r="I56" s="675"/>
      <c r="J56" s="673"/>
      <c r="K56" s="674"/>
      <c r="L56" s="675"/>
      <c r="M56" s="673"/>
      <c r="N56" s="674"/>
      <c r="O56" s="675"/>
      <c r="P56" s="673"/>
      <c r="Q56" s="674"/>
      <c r="R56" s="675"/>
    </row>
    <row r="57" spans="1:18" s="676" customFormat="1" ht="12" customHeight="1" thickBot="1">
      <c r="A57" s="677" t="s">
        <v>313</v>
      </c>
      <c r="B57" s="678" t="s">
        <v>311</v>
      </c>
      <c r="C57" s="664">
        <f>SUM(D57:F57)</f>
        <v>0</v>
      </c>
      <c r="D57" s="665">
        <f>SUM(G57+J57+M57+P57)</f>
        <v>0</v>
      </c>
      <c r="E57" s="666">
        <f t="shared" si="17"/>
        <v>0</v>
      </c>
      <c r="F57" s="667">
        <f t="shared" si="17"/>
        <v>0</v>
      </c>
      <c r="G57" s="673"/>
      <c r="H57" s="674"/>
      <c r="I57" s="675"/>
      <c r="J57" s="673"/>
      <c r="K57" s="674"/>
      <c r="L57" s="675"/>
      <c r="M57" s="673"/>
      <c r="N57" s="674"/>
      <c r="O57" s="675"/>
      <c r="P57" s="673"/>
      <c r="Q57" s="674"/>
      <c r="R57" s="675"/>
    </row>
    <row r="58" spans="1:18" s="676" customFormat="1" ht="12" customHeight="1" thickBot="1">
      <c r="A58" s="653" t="s">
        <v>25</v>
      </c>
      <c r="B58" s="682" t="s">
        <v>314</v>
      </c>
      <c r="C58" s="683">
        <f>SUM(C59:C61)</f>
        <v>0</v>
      </c>
      <c r="D58" s="659">
        <f aca="true" t="shared" si="18" ref="D58:R58">SUM(D59:D61)</f>
        <v>0</v>
      </c>
      <c r="E58" s="660">
        <f t="shared" si="18"/>
        <v>0</v>
      </c>
      <c r="F58" s="658">
        <f t="shared" si="18"/>
        <v>0</v>
      </c>
      <c r="G58" s="659">
        <f t="shared" si="18"/>
        <v>0</v>
      </c>
      <c r="H58" s="660">
        <f t="shared" si="18"/>
        <v>0</v>
      </c>
      <c r="I58" s="658">
        <f t="shared" si="18"/>
        <v>0</v>
      </c>
      <c r="J58" s="659">
        <f t="shared" si="18"/>
        <v>0</v>
      </c>
      <c r="K58" s="660">
        <f t="shared" si="18"/>
        <v>0</v>
      </c>
      <c r="L58" s="658">
        <f t="shared" si="18"/>
        <v>0</v>
      </c>
      <c r="M58" s="659">
        <f t="shared" si="18"/>
        <v>0</v>
      </c>
      <c r="N58" s="660">
        <f t="shared" si="18"/>
        <v>0</v>
      </c>
      <c r="O58" s="658">
        <f t="shared" si="18"/>
        <v>0</v>
      </c>
      <c r="P58" s="659">
        <f t="shared" si="18"/>
        <v>0</v>
      </c>
      <c r="Q58" s="660">
        <f t="shared" si="18"/>
        <v>0</v>
      </c>
      <c r="R58" s="658">
        <f t="shared" si="18"/>
        <v>0</v>
      </c>
    </row>
    <row r="59" spans="1:18" s="676" customFormat="1" ht="12" customHeight="1">
      <c r="A59" s="662" t="s">
        <v>183</v>
      </c>
      <c r="B59" s="663" t="s">
        <v>316</v>
      </c>
      <c r="C59" s="693">
        <f>SUM(D59:F59)</f>
        <v>0</v>
      </c>
      <c r="D59" s="665">
        <f>SUM(G59+J59+M59+P59)</f>
        <v>0</v>
      </c>
      <c r="E59" s="666">
        <f t="shared" si="17"/>
        <v>0</v>
      </c>
      <c r="F59" s="667">
        <f t="shared" si="17"/>
        <v>0</v>
      </c>
      <c r="G59" s="673"/>
      <c r="H59" s="674"/>
      <c r="I59" s="675"/>
      <c r="J59" s="673"/>
      <c r="K59" s="674"/>
      <c r="L59" s="675"/>
      <c r="M59" s="673"/>
      <c r="N59" s="674"/>
      <c r="O59" s="675"/>
      <c r="P59" s="673"/>
      <c r="Q59" s="674"/>
      <c r="R59" s="675"/>
    </row>
    <row r="60" spans="1:18" s="676" customFormat="1" ht="12" customHeight="1">
      <c r="A60" s="671" t="s">
        <v>184</v>
      </c>
      <c r="B60" s="672" t="s">
        <v>453</v>
      </c>
      <c r="C60" s="693">
        <f>SUM(D60:F60)</f>
        <v>0</v>
      </c>
      <c r="D60" s="665">
        <f>SUM(G60+J60+M60+P60)</f>
        <v>0</v>
      </c>
      <c r="E60" s="666">
        <f t="shared" si="17"/>
        <v>0</v>
      </c>
      <c r="F60" s="667">
        <f t="shared" si="17"/>
        <v>0</v>
      </c>
      <c r="G60" s="673"/>
      <c r="H60" s="674"/>
      <c r="I60" s="675"/>
      <c r="J60" s="673"/>
      <c r="K60" s="674"/>
      <c r="L60" s="675"/>
      <c r="M60" s="673"/>
      <c r="N60" s="674"/>
      <c r="O60" s="675"/>
      <c r="P60" s="673"/>
      <c r="Q60" s="674"/>
      <c r="R60" s="675"/>
    </row>
    <row r="61" spans="1:18" s="676" customFormat="1" ht="12" customHeight="1">
      <c r="A61" s="671" t="s">
        <v>232</v>
      </c>
      <c r="B61" s="672" t="s">
        <v>317</v>
      </c>
      <c r="C61" s="693">
        <f>SUM(D61:F61)</f>
        <v>0</v>
      </c>
      <c r="D61" s="665">
        <f>SUM(G61+J61+M61+P61)</f>
        <v>0</v>
      </c>
      <c r="E61" s="666">
        <f t="shared" si="17"/>
        <v>0</v>
      </c>
      <c r="F61" s="667">
        <f t="shared" si="17"/>
        <v>0</v>
      </c>
      <c r="G61" s="673"/>
      <c r="H61" s="674"/>
      <c r="I61" s="675"/>
      <c r="J61" s="673"/>
      <c r="K61" s="674"/>
      <c r="L61" s="675"/>
      <c r="M61" s="673"/>
      <c r="N61" s="674"/>
      <c r="O61" s="675"/>
      <c r="P61" s="673"/>
      <c r="Q61" s="674"/>
      <c r="R61" s="675"/>
    </row>
    <row r="62" spans="1:18" s="676" customFormat="1" ht="12" customHeight="1" thickBot="1">
      <c r="A62" s="677" t="s">
        <v>315</v>
      </c>
      <c r="B62" s="678" t="s">
        <v>318</v>
      </c>
      <c r="C62" s="693">
        <f>SUM(D62:F62)</f>
        <v>0</v>
      </c>
      <c r="D62" s="665">
        <f>SUM(G62+J62+M62+P62)</f>
        <v>0</v>
      </c>
      <c r="E62" s="666">
        <f t="shared" si="17"/>
        <v>0</v>
      </c>
      <c r="F62" s="667">
        <f t="shared" si="17"/>
        <v>0</v>
      </c>
      <c r="G62" s="673"/>
      <c r="H62" s="674"/>
      <c r="I62" s="675"/>
      <c r="J62" s="673"/>
      <c r="K62" s="674"/>
      <c r="L62" s="675"/>
      <c r="M62" s="673"/>
      <c r="N62" s="674"/>
      <c r="O62" s="675"/>
      <c r="P62" s="673"/>
      <c r="Q62" s="674"/>
      <c r="R62" s="675"/>
    </row>
    <row r="63" spans="1:18" s="676" customFormat="1" ht="12" customHeight="1" thickBot="1">
      <c r="A63" s="653" t="s">
        <v>26</v>
      </c>
      <c r="B63" s="684" t="s">
        <v>319</v>
      </c>
      <c r="C63" s="685">
        <f>+C8+C15+C22+C29+C36+C47+C53+C58</f>
        <v>292916969</v>
      </c>
      <c r="D63" s="686">
        <f aca="true" t="shared" si="19" ref="D63:R63">+D8+D15+D22+D29+D36+D47+D53+D58</f>
        <v>292216969</v>
      </c>
      <c r="E63" s="687">
        <f t="shared" si="19"/>
        <v>700000</v>
      </c>
      <c r="F63" s="688">
        <f t="shared" si="19"/>
        <v>0</v>
      </c>
      <c r="G63" s="686">
        <f t="shared" si="19"/>
        <v>289216969</v>
      </c>
      <c r="H63" s="687">
        <f t="shared" si="19"/>
        <v>700000</v>
      </c>
      <c r="I63" s="688">
        <f t="shared" si="19"/>
        <v>0</v>
      </c>
      <c r="J63" s="686">
        <f t="shared" si="19"/>
        <v>3000000</v>
      </c>
      <c r="K63" s="687">
        <f t="shared" si="19"/>
        <v>0</v>
      </c>
      <c r="L63" s="688">
        <f t="shared" si="19"/>
        <v>0</v>
      </c>
      <c r="M63" s="686">
        <f t="shared" si="19"/>
        <v>0</v>
      </c>
      <c r="N63" s="687">
        <f t="shared" si="19"/>
        <v>0</v>
      </c>
      <c r="O63" s="688">
        <f t="shared" si="19"/>
        <v>0</v>
      </c>
      <c r="P63" s="686">
        <f t="shared" si="19"/>
        <v>0</v>
      </c>
      <c r="Q63" s="687">
        <f t="shared" si="19"/>
        <v>0</v>
      </c>
      <c r="R63" s="688">
        <f t="shared" si="19"/>
        <v>0</v>
      </c>
    </row>
    <row r="64" spans="1:18" s="676" customFormat="1" ht="12" customHeight="1" thickBot="1">
      <c r="A64" s="694" t="s">
        <v>439</v>
      </c>
      <c r="B64" s="682" t="s">
        <v>321</v>
      </c>
      <c r="C64" s="683">
        <f>SUM(C65:C67)</f>
        <v>9000000</v>
      </c>
      <c r="D64" s="659">
        <f aca="true" t="shared" si="20" ref="D64:R64">SUM(D65:D67)</f>
        <v>9000000</v>
      </c>
      <c r="E64" s="660">
        <f t="shared" si="20"/>
        <v>0</v>
      </c>
      <c r="F64" s="658">
        <f t="shared" si="20"/>
        <v>0</v>
      </c>
      <c r="G64" s="659">
        <f t="shared" si="20"/>
        <v>9000000</v>
      </c>
      <c r="H64" s="660">
        <f t="shared" si="20"/>
        <v>0</v>
      </c>
      <c r="I64" s="658">
        <f t="shared" si="20"/>
        <v>0</v>
      </c>
      <c r="J64" s="659">
        <f t="shared" si="20"/>
        <v>0</v>
      </c>
      <c r="K64" s="660">
        <f t="shared" si="20"/>
        <v>0</v>
      </c>
      <c r="L64" s="658">
        <f t="shared" si="20"/>
        <v>0</v>
      </c>
      <c r="M64" s="659">
        <f t="shared" si="20"/>
        <v>0</v>
      </c>
      <c r="N64" s="660">
        <f t="shared" si="20"/>
        <v>0</v>
      </c>
      <c r="O64" s="658">
        <f t="shared" si="20"/>
        <v>0</v>
      </c>
      <c r="P64" s="659">
        <f t="shared" si="20"/>
        <v>0</v>
      </c>
      <c r="Q64" s="660">
        <f t="shared" si="20"/>
        <v>0</v>
      </c>
      <c r="R64" s="658">
        <f t="shared" si="20"/>
        <v>0</v>
      </c>
    </row>
    <row r="65" spans="1:18" s="676" customFormat="1" ht="12" customHeight="1">
      <c r="A65" s="662" t="s">
        <v>353</v>
      </c>
      <c r="B65" s="663" t="s">
        <v>322</v>
      </c>
      <c r="C65" s="693">
        <f>SUM(D65:F65)</f>
        <v>0</v>
      </c>
      <c r="D65" s="665">
        <f>SUM(G65+J65+M65+P65)</f>
        <v>0</v>
      </c>
      <c r="E65" s="666">
        <f t="shared" si="17"/>
        <v>0</v>
      </c>
      <c r="F65" s="667">
        <f t="shared" si="17"/>
        <v>0</v>
      </c>
      <c r="G65" s="673"/>
      <c r="H65" s="674"/>
      <c r="I65" s="675"/>
      <c r="J65" s="673"/>
      <c r="K65" s="674"/>
      <c r="L65" s="675"/>
      <c r="M65" s="673"/>
      <c r="N65" s="674"/>
      <c r="O65" s="675"/>
      <c r="P65" s="673"/>
      <c r="Q65" s="674"/>
      <c r="R65" s="675"/>
    </row>
    <row r="66" spans="1:18" s="676" customFormat="1" ht="12" customHeight="1">
      <c r="A66" s="671" t="s">
        <v>362</v>
      </c>
      <c r="B66" s="672" t="s">
        <v>323</v>
      </c>
      <c r="C66" s="693">
        <f>SUM(D66:F66)</f>
        <v>9000000</v>
      </c>
      <c r="D66" s="665">
        <f>SUM(G66+J66+M66+P66)</f>
        <v>9000000</v>
      </c>
      <c r="E66" s="666">
        <f t="shared" si="17"/>
        <v>0</v>
      </c>
      <c r="F66" s="667">
        <f t="shared" si="17"/>
        <v>0</v>
      </c>
      <c r="G66" s="673">
        <v>9000000</v>
      </c>
      <c r="H66" s="674"/>
      <c r="I66" s="675"/>
      <c r="J66" s="673"/>
      <c r="K66" s="674"/>
      <c r="L66" s="675"/>
      <c r="M66" s="673"/>
      <c r="N66" s="674"/>
      <c r="O66" s="675"/>
      <c r="P66" s="673"/>
      <c r="Q66" s="674"/>
      <c r="R66" s="675"/>
    </row>
    <row r="67" spans="1:18" s="676" customFormat="1" ht="12" customHeight="1" thickBot="1">
      <c r="A67" s="677" t="s">
        <v>363</v>
      </c>
      <c r="B67" s="678" t="s">
        <v>324</v>
      </c>
      <c r="C67" s="693">
        <f>SUM(D67:F67)</f>
        <v>0</v>
      </c>
      <c r="D67" s="665">
        <f>SUM(G67+J67+M67+P67)</f>
        <v>0</v>
      </c>
      <c r="E67" s="666">
        <f t="shared" si="17"/>
        <v>0</v>
      </c>
      <c r="F67" s="667">
        <f t="shared" si="17"/>
        <v>0</v>
      </c>
      <c r="G67" s="673"/>
      <c r="H67" s="674"/>
      <c r="I67" s="675"/>
      <c r="J67" s="673"/>
      <c r="K67" s="674"/>
      <c r="L67" s="675"/>
      <c r="M67" s="673"/>
      <c r="N67" s="674"/>
      <c r="O67" s="675"/>
      <c r="P67" s="673"/>
      <c r="Q67" s="674"/>
      <c r="R67" s="675"/>
    </row>
    <row r="68" spans="1:18" s="676" customFormat="1" ht="12" customHeight="1" thickBot="1">
      <c r="A68" s="694" t="s">
        <v>325</v>
      </c>
      <c r="B68" s="682" t="s">
        <v>326</v>
      </c>
      <c r="C68" s="683">
        <f>SUM(C69:C72)</f>
        <v>0</v>
      </c>
      <c r="D68" s="659">
        <f aca="true" t="shared" si="21" ref="D68:R68">SUM(D69:D72)</f>
        <v>0</v>
      </c>
      <c r="E68" s="660">
        <f t="shared" si="21"/>
        <v>0</v>
      </c>
      <c r="F68" s="658">
        <f t="shared" si="21"/>
        <v>0</v>
      </c>
      <c r="G68" s="659">
        <f t="shared" si="21"/>
        <v>0</v>
      </c>
      <c r="H68" s="660">
        <f t="shared" si="21"/>
        <v>0</v>
      </c>
      <c r="I68" s="658">
        <f t="shared" si="21"/>
        <v>0</v>
      </c>
      <c r="J68" s="659">
        <f t="shared" si="21"/>
        <v>0</v>
      </c>
      <c r="K68" s="660">
        <f t="shared" si="21"/>
        <v>0</v>
      </c>
      <c r="L68" s="658">
        <f t="shared" si="21"/>
        <v>0</v>
      </c>
      <c r="M68" s="659">
        <f t="shared" si="21"/>
        <v>0</v>
      </c>
      <c r="N68" s="660">
        <f t="shared" si="21"/>
        <v>0</v>
      </c>
      <c r="O68" s="658">
        <f t="shared" si="21"/>
        <v>0</v>
      </c>
      <c r="P68" s="659">
        <f t="shared" si="21"/>
        <v>0</v>
      </c>
      <c r="Q68" s="660">
        <f t="shared" si="21"/>
        <v>0</v>
      </c>
      <c r="R68" s="658">
        <f t="shared" si="21"/>
        <v>0</v>
      </c>
    </row>
    <row r="69" spans="1:18" s="676" customFormat="1" ht="12" customHeight="1">
      <c r="A69" s="662" t="s">
        <v>153</v>
      </c>
      <c r="B69" s="663" t="s">
        <v>327</v>
      </c>
      <c r="C69" s="693">
        <f>SUM(D69:F69)</f>
        <v>0</v>
      </c>
      <c r="D69" s="665">
        <f>SUM(G69+J69+M69+P69)</f>
        <v>0</v>
      </c>
      <c r="E69" s="666">
        <f t="shared" si="17"/>
        <v>0</v>
      </c>
      <c r="F69" s="667">
        <f t="shared" si="17"/>
        <v>0</v>
      </c>
      <c r="G69" s="673"/>
      <c r="H69" s="674"/>
      <c r="I69" s="675"/>
      <c r="J69" s="673"/>
      <c r="K69" s="674"/>
      <c r="L69" s="675"/>
      <c r="M69" s="673"/>
      <c r="N69" s="674"/>
      <c r="O69" s="675"/>
      <c r="P69" s="673"/>
      <c r="Q69" s="674"/>
      <c r="R69" s="675"/>
    </row>
    <row r="70" spans="1:18" s="676" customFormat="1" ht="12" customHeight="1">
      <c r="A70" s="671" t="s">
        <v>154</v>
      </c>
      <c r="B70" s="672" t="s">
        <v>328</v>
      </c>
      <c r="C70" s="693">
        <f>SUM(D70:F70)</f>
        <v>0</v>
      </c>
      <c r="D70" s="665">
        <f>SUM(G70+J70+M70+P70)</f>
        <v>0</v>
      </c>
      <c r="E70" s="666">
        <f t="shared" si="17"/>
        <v>0</v>
      </c>
      <c r="F70" s="667">
        <f t="shared" si="17"/>
        <v>0</v>
      </c>
      <c r="G70" s="673"/>
      <c r="H70" s="674"/>
      <c r="I70" s="675"/>
      <c r="J70" s="673"/>
      <c r="K70" s="674"/>
      <c r="L70" s="675"/>
      <c r="M70" s="673"/>
      <c r="N70" s="674"/>
      <c r="O70" s="675"/>
      <c r="P70" s="673"/>
      <c r="Q70" s="674"/>
      <c r="R70" s="675"/>
    </row>
    <row r="71" spans="1:18" s="676" customFormat="1" ht="12" customHeight="1">
      <c r="A71" s="671" t="s">
        <v>354</v>
      </c>
      <c r="B71" s="672" t="s">
        <v>329</v>
      </c>
      <c r="C71" s="693">
        <f>SUM(D71:F71)</f>
        <v>0</v>
      </c>
      <c r="D71" s="665">
        <f>SUM(G71+J71+M71+P71)</f>
        <v>0</v>
      </c>
      <c r="E71" s="666">
        <f t="shared" si="17"/>
        <v>0</v>
      </c>
      <c r="F71" s="667">
        <f t="shared" si="17"/>
        <v>0</v>
      </c>
      <c r="G71" s="673"/>
      <c r="H71" s="674"/>
      <c r="I71" s="675"/>
      <c r="J71" s="673"/>
      <c r="K71" s="674"/>
      <c r="L71" s="675"/>
      <c r="M71" s="673"/>
      <c r="N71" s="674"/>
      <c r="O71" s="675"/>
      <c r="P71" s="673"/>
      <c r="Q71" s="674"/>
      <c r="R71" s="675"/>
    </row>
    <row r="72" spans="1:18" s="676" customFormat="1" ht="12" customHeight="1" thickBot="1">
      <c r="A72" s="677" t="s">
        <v>355</v>
      </c>
      <c r="B72" s="678" t="s">
        <v>330</v>
      </c>
      <c r="C72" s="693">
        <f>SUM(D72:F72)</f>
        <v>0</v>
      </c>
      <c r="D72" s="665">
        <f>SUM(G72+J72+M72+P72)</f>
        <v>0</v>
      </c>
      <c r="E72" s="666">
        <f t="shared" si="17"/>
        <v>0</v>
      </c>
      <c r="F72" s="667">
        <f t="shared" si="17"/>
        <v>0</v>
      </c>
      <c r="G72" s="673"/>
      <c r="H72" s="674"/>
      <c r="I72" s="675"/>
      <c r="J72" s="673"/>
      <c r="K72" s="674"/>
      <c r="L72" s="675"/>
      <c r="M72" s="673"/>
      <c r="N72" s="674"/>
      <c r="O72" s="675"/>
      <c r="P72" s="673"/>
      <c r="Q72" s="674"/>
      <c r="R72" s="675"/>
    </row>
    <row r="73" spans="1:18" s="676" customFormat="1" ht="12" customHeight="1" thickBot="1">
      <c r="A73" s="694" t="s">
        <v>331</v>
      </c>
      <c r="B73" s="682" t="s">
        <v>332</v>
      </c>
      <c r="C73" s="683">
        <f>SUM(C74:C75)</f>
        <v>42711000</v>
      </c>
      <c r="D73" s="659">
        <f aca="true" t="shared" si="22" ref="D73:R73">SUM(D74:D75)</f>
        <v>42711000</v>
      </c>
      <c r="E73" s="660">
        <f t="shared" si="22"/>
        <v>0</v>
      </c>
      <c r="F73" s="658">
        <f t="shared" si="22"/>
        <v>0</v>
      </c>
      <c r="G73" s="659">
        <f t="shared" si="22"/>
        <v>42711000</v>
      </c>
      <c r="H73" s="660">
        <f t="shared" si="22"/>
        <v>0</v>
      </c>
      <c r="I73" s="658">
        <f t="shared" si="22"/>
        <v>0</v>
      </c>
      <c r="J73" s="659">
        <f t="shared" si="22"/>
        <v>0</v>
      </c>
      <c r="K73" s="660">
        <f t="shared" si="22"/>
        <v>0</v>
      </c>
      <c r="L73" s="658">
        <f t="shared" si="22"/>
        <v>0</v>
      </c>
      <c r="M73" s="659">
        <f t="shared" si="22"/>
        <v>0</v>
      </c>
      <c r="N73" s="660">
        <f t="shared" si="22"/>
        <v>0</v>
      </c>
      <c r="O73" s="658">
        <f t="shared" si="22"/>
        <v>0</v>
      </c>
      <c r="P73" s="659">
        <f t="shared" si="22"/>
        <v>0</v>
      </c>
      <c r="Q73" s="660">
        <f t="shared" si="22"/>
        <v>0</v>
      </c>
      <c r="R73" s="658">
        <f t="shared" si="22"/>
        <v>0</v>
      </c>
    </row>
    <row r="74" spans="1:18" s="676" customFormat="1" ht="12" customHeight="1">
      <c r="A74" s="662" t="s">
        <v>356</v>
      </c>
      <c r="B74" s="663" t="s">
        <v>333</v>
      </c>
      <c r="C74" s="693">
        <f>SUM(D74:F74)</f>
        <v>42711000</v>
      </c>
      <c r="D74" s="665">
        <f aca="true" t="shared" si="23" ref="D74:F138">SUM(G74+J74+M74+P74)</f>
        <v>42711000</v>
      </c>
      <c r="E74" s="666">
        <f t="shared" si="17"/>
        <v>0</v>
      </c>
      <c r="F74" s="667">
        <f t="shared" si="17"/>
        <v>0</v>
      </c>
      <c r="G74" s="673">
        <v>42711000</v>
      </c>
      <c r="H74" s="674"/>
      <c r="I74" s="675"/>
      <c r="J74" s="673">
        <v>0</v>
      </c>
      <c r="K74" s="674"/>
      <c r="L74" s="675"/>
      <c r="M74" s="673"/>
      <c r="N74" s="674"/>
      <c r="O74" s="675"/>
      <c r="P74" s="673"/>
      <c r="Q74" s="674"/>
      <c r="R74" s="675"/>
    </row>
    <row r="75" spans="1:18" s="676" customFormat="1" ht="12" customHeight="1" thickBot="1">
      <c r="A75" s="677" t="s">
        <v>357</v>
      </c>
      <c r="B75" s="678" t="s">
        <v>334</v>
      </c>
      <c r="C75" s="693">
        <f>SUM(D75:F75)</f>
        <v>0</v>
      </c>
      <c r="D75" s="665">
        <f t="shared" si="23"/>
        <v>0</v>
      </c>
      <c r="E75" s="666">
        <f t="shared" si="17"/>
        <v>0</v>
      </c>
      <c r="F75" s="667">
        <f t="shared" si="17"/>
        <v>0</v>
      </c>
      <c r="G75" s="673"/>
      <c r="H75" s="674"/>
      <c r="I75" s="675"/>
      <c r="J75" s="673"/>
      <c r="K75" s="674"/>
      <c r="L75" s="675"/>
      <c r="M75" s="673"/>
      <c r="N75" s="674"/>
      <c r="O75" s="675"/>
      <c r="P75" s="673"/>
      <c r="Q75" s="674"/>
      <c r="R75" s="675"/>
    </row>
    <row r="76" spans="1:18" s="91" customFormat="1" ht="12" customHeight="1" thickBot="1">
      <c r="A76" s="694" t="s">
        <v>335</v>
      </c>
      <c r="B76" s="682" t="s">
        <v>336</v>
      </c>
      <c r="C76" s="683">
        <f>SUM(C77:C79)</f>
        <v>29568000</v>
      </c>
      <c r="D76" s="659">
        <f aca="true" t="shared" si="24" ref="D76:R76">SUM(D77:D79)</f>
        <v>29568000</v>
      </c>
      <c r="E76" s="660">
        <f t="shared" si="24"/>
        <v>0</v>
      </c>
      <c r="F76" s="658">
        <f t="shared" si="24"/>
        <v>0</v>
      </c>
      <c r="G76" s="659">
        <f t="shared" si="24"/>
        <v>0</v>
      </c>
      <c r="H76" s="660">
        <f t="shared" si="24"/>
        <v>0</v>
      </c>
      <c r="I76" s="658">
        <f t="shared" si="24"/>
        <v>0</v>
      </c>
      <c r="J76" s="659">
        <f t="shared" si="24"/>
        <v>29568000</v>
      </c>
      <c r="K76" s="660">
        <f t="shared" si="24"/>
        <v>0</v>
      </c>
      <c r="L76" s="658">
        <f t="shared" si="24"/>
        <v>0</v>
      </c>
      <c r="M76" s="659">
        <f t="shared" si="24"/>
        <v>0</v>
      </c>
      <c r="N76" s="660">
        <f t="shared" si="24"/>
        <v>0</v>
      </c>
      <c r="O76" s="658">
        <f t="shared" si="24"/>
        <v>0</v>
      </c>
      <c r="P76" s="659">
        <f t="shared" si="24"/>
        <v>0</v>
      </c>
      <c r="Q76" s="660">
        <f t="shared" si="24"/>
        <v>0</v>
      </c>
      <c r="R76" s="658">
        <f t="shared" si="24"/>
        <v>0</v>
      </c>
    </row>
    <row r="77" spans="1:18" s="676" customFormat="1" ht="12" customHeight="1">
      <c r="A77" s="662" t="s">
        <v>358</v>
      </c>
      <c r="B77" s="663" t="s">
        <v>337</v>
      </c>
      <c r="C77" s="693">
        <f>SUM(D77:F77)</f>
        <v>0</v>
      </c>
      <c r="D77" s="665">
        <f t="shared" si="23"/>
        <v>0</v>
      </c>
      <c r="E77" s="666">
        <f t="shared" si="17"/>
        <v>0</v>
      </c>
      <c r="F77" s="667">
        <f t="shared" si="17"/>
        <v>0</v>
      </c>
      <c r="G77" s="673"/>
      <c r="H77" s="674"/>
      <c r="I77" s="675"/>
      <c r="J77" s="673"/>
      <c r="K77" s="674"/>
      <c r="L77" s="675"/>
      <c r="M77" s="673"/>
      <c r="N77" s="674"/>
      <c r="O77" s="675"/>
      <c r="P77" s="673"/>
      <c r="Q77" s="674"/>
      <c r="R77" s="675"/>
    </row>
    <row r="78" spans="1:18" s="676" customFormat="1" ht="12" customHeight="1">
      <c r="A78" s="671" t="s">
        <v>359</v>
      </c>
      <c r="B78" s="672" t="s">
        <v>338</v>
      </c>
      <c r="C78" s="693">
        <f>SUM(D78:F78)</f>
        <v>0</v>
      </c>
      <c r="D78" s="665">
        <f t="shared" si="23"/>
        <v>0</v>
      </c>
      <c r="E78" s="666">
        <f t="shared" si="17"/>
        <v>0</v>
      </c>
      <c r="F78" s="667">
        <f t="shared" si="17"/>
        <v>0</v>
      </c>
      <c r="G78" s="673"/>
      <c r="H78" s="674"/>
      <c r="I78" s="675"/>
      <c r="J78" s="673"/>
      <c r="K78" s="674"/>
      <c r="L78" s="675"/>
      <c r="M78" s="673"/>
      <c r="N78" s="674"/>
      <c r="O78" s="675"/>
      <c r="P78" s="673"/>
      <c r="Q78" s="674"/>
      <c r="R78" s="675"/>
    </row>
    <row r="79" spans="1:18" s="676" customFormat="1" ht="12" customHeight="1" thickBot="1">
      <c r="A79" s="677" t="s">
        <v>360</v>
      </c>
      <c r="B79" s="678" t="s">
        <v>507</v>
      </c>
      <c r="C79" s="693">
        <f>SUM(D79:F79)</f>
        <v>29568000</v>
      </c>
      <c r="D79" s="665">
        <f t="shared" si="23"/>
        <v>29568000</v>
      </c>
      <c r="E79" s="666">
        <f t="shared" si="17"/>
        <v>0</v>
      </c>
      <c r="F79" s="667">
        <f t="shared" si="17"/>
        <v>0</v>
      </c>
      <c r="G79" s="673"/>
      <c r="H79" s="674"/>
      <c r="I79" s="675"/>
      <c r="J79" s="673">
        <v>29568000</v>
      </c>
      <c r="K79" s="674"/>
      <c r="L79" s="675"/>
      <c r="M79" s="673"/>
      <c r="N79" s="674"/>
      <c r="O79" s="675"/>
      <c r="P79" s="673"/>
      <c r="Q79" s="674"/>
      <c r="R79" s="675"/>
    </row>
    <row r="80" spans="1:18" s="676" customFormat="1" ht="12" customHeight="1" thickBot="1">
      <c r="A80" s="694" t="s">
        <v>339</v>
      </c>
      <c r="B80" s="682" t="s">
        <v>361</v>
      </c>
      <c r="C80" s="683">
        <f>SUM(C81:C84)</f>
        <v>0</v>
      </c>
      <c r="D80" s="659">
        <f aca="true" t="shared" si="25" ref="D80:R80">SUM(D81:D84)</f>
        <v>0</v>
      </c>
      <c r="E80" s="660">
        <f t="shared" si="25"/>
        <v>0</v>
      </c>
      <c r="F80" s="658">
        <f t="shared" si="25"/>
        <v>0</v>
      </c>
      <c r="G80" s="659">
        <f t="shared" si="25"/>
        <v>0</v>
      </c>
      <c r="H80" s="660">
        <f t="shared" si="25"/>
        <v>0</v>
      </c>
      <c r="I80" s="658">
        <f t="shared" si="25"/>
        <v>0</v>
      </c>
      <c r="J80" s="659">
        <f t="shared" si="25"/>
        <v>0</v>
      </c>
      <c r="K80" s="660">
        <f t="shared" si="25"/>
        <v>0</v>
      </c>
      <c r="L80" s="658">
        <f t="shared" si="25"/>
        <v>0</v>
      </c>
      <c r="M80" s="659">
        <f t="shared" si="25"/>
        <v>0</v>
      </c>
      <c r="N80" s="660">
        <f t="shared" si="25"/>
        <v>0</v>
      </c>
      <c r="O80" s="658">
        <f t="shared" si="25"/>
        <v>0</v>
      </c>
      <c r="P80" s="659">
        <f t="shared" si="25"/>
        <v>0</v>
      </c>
      <c r="Q80" s="660">
        <f t="shared" si="25"/>
        <v>0</v>
      </c>
      <c r="R80" s="658">
        <f t="shared" si="25"/>
        <v>0</v>
      </c>
    </row>
    <row r="81" spans="1:18" s="676" customFormat="1" ht="12" customHeight="1">
      <c r="A81" s="695" t="s">
        <v>340</v>
      </c>
      <c r="B81" s="663" t="s">
        <v>341</v>
      </c>
      <c r="C81" s="693">
        <f>SUM(D81:F81)</f>
        <v>0</v>
      </c>
      <c r="D81" s="665">
        <f t="shared" si="23"/>
        <v>0</v>
      </c>
      <c r="E81" s="666">
        <f t="shared" si="17"/>
        <v>0</v>
      </c>
      <c r="F81" s="667">
        <f t="shared" si="17"/>
        <v>0</v>
      </c>
      <c r="G81" s="673"/>
      <c r="H81" s="674"/>
      <c r="I81" s="675"/>
      <c r="J81" s="673"/>
      <c r="K81" s="674"/>
      <c r="L81" s="675"/>
      <c r="M81" s="673"/>
      <c r="N81" s="674"/>
      <c r="O81" s="675"/>
      <c r="P81" s="673"/>
      <c r="Q81" s="674"/>
      <c r="R81" s="675"/>
    </row>
    <row r="82" spans="1:18" s="676" customFormat="1" ht="12" customHeight="1">
      <c r="A82" s="696" t="s">
        <v>342</v>
      </c>
      <c r="B82" s="672" t="s">
        <v>343</v>
      </c>
      <c r="C82" s="693">
        <f>SUM(D82:F82)</f>
        <v>0</v>
      </c>
      <c r="D82" s="665">
        <f t="shared" si="23"/>
        <v>0</v>
      </c>
      <c r="E82" s="666">
        <f t="shared" si="17"/>
        <v>0</v>
      </c>
      <c r="F82" s="667">
        <f t="shared" si="17"/>
        <v>0</v>
      </c>
      <c r="G82" s="673"/>
      <c r="H82" s="674"/>
      <c r="I82" s="675"/>
      <c r="J82" s="673"/>
      <c r="K82" s="674"/>
      <c r="L82" s="675"/>
      <c r="M82" s="673"/>
      <c r="N82" s="674"/>
      <c r="O82" s="675"/>
      <c r="P82" s="673"/>
      <c r="Q82" s="674"/>
      <c r="R82" s="675"/>
    </row>
    <row r="83" spans="1:18" s="676" customFormat="1" ht="12" customHeight="1">
      <c r="A83" s="696" t="s">
        <v>344</v>
      </c>
      <c r="B83" s="672" t="s">
        <v>345</v>
      </c>
      <c r="C83" s="693">
        <f>SUM(D83:F83)</f>
        <v>0</v>
      </c>
      <c r="D83" s="665">
        <f t="shared" si="23"/>
        <v>0</v>
      </c>
      <c r="E83" s="666">
        <f t="shared" si="17"/>
        <v>0</v>
      </c>
      <c r="F83" s="667">
        <f t="shared" si="17"/>
        <v>0</v>
      </c>
      <c r="G83" s="673"/>
      <c r="H83" s="674"/>
      <c r="I83" s="675"/>
      <c r="J83" s="673"/>
      <c r="K83" s="674"/>
      <c r="L83" s="675"/>
      <c r="M83" s="673"/>
      <c r="N83" s="674"/>
      <c r="O83" s="675"/>
      <c r="P83" s="673"/>
      <c r="Q83" s="674"/>
      <c r="R83" s="675"/>
    </row>
    <row r="84" spans="1:18" s="91" customFormat="1" ht="12" customHeight="1" thickBot="1">
      <c r="A84" s="697" t="s">
        <v>346</v>
      </c>
      <c r="B84" s="678" t="s">
        <v>347</v>
      </c>
      <c r="C84" s="693">
        <f>SUM(D84:F84)</f>
        <v>0</v>
      </c>
      <c r="D84" s="665">
        <f t="shared" si="23"/>
        <v>0</v>
      </c>
      <c r="E84" s="666">
        <f t="shared" si="17"/>
        <v>0</v>
      </c>
      <c r="F84" s="667">
        <f t="shared" si="17"/>
        <v>0</v>
      </c>
      <c r="G84" s="668"/>
      <c r="H84" s="669"/>
      <c r="I84" s="670"/>
      <c r="J84" s="668"/>
      <c r="K84" s="669"/>
      <c r="L84" s="670"/>
      <c r="M84" s="668"/>
      <c r="N84" s="669"/>
      <c r="O84" s="670"/>
      <c r="P84" s="668"/>
      <c r="Q84" s="669"/>
      <c r="R84" s="670"/>
    </row>
    <row r="85" spans="1:18" s="91" customFormat="1" ht="12" customHeight="1" thickBot="1">
      <c r="A85" s="694" t="s">
        <v>348</v>
      </c>
      <c r="B85" s="682" t="s">
        <v>349</v>
      </c>
      <c r="C85" s="698"/>
      <c r="D85" s="699"/>
      <c r="E85" s="700"/>
      <c r="F85" s="701"/>
      <c r="G85" s="699"/>
      <c r="H85" s="700"/>
      <c r="I85" s="701"/>
      <c r="J85" s="699"/>
      <c r="K85" s="700"/>
      <c r="L85" s="701"/>
      <c r="M85" s="699"/>
      <c r="N85" s="700"/>
      <c r="O85" s="701"/>
      <c r="P85" s="699"/>
      <c r="Q85" s="700"/>
      <c r="R85" s="701"/>
    </row>
    <row r="86" spans="1:18" s="91" customFormat="1" ht="12" customHeight="1" thickBot="1">
      <c r="A86" s="694" t="s">
        <v>350</v>
      </c>
      <c r="B86" s="702" t="s">
        <v>351</v>
      </c>
      <c r="C86" s="685">
        <f>+C64+C68+C73+C76+C80+C85</f>
        <v>81279000</v>
      </c>
      <c r="D86" s="686">
        <f aca="true" t="shared" si="26" ref="D86:R86">+D64+D68+D73+D76+D80+D85</f>
        <v>81279000</v>
      </c>
      <c r="E86" s="687">
        <f t="shared" si="26"/>
        <v>0</v>
      </c>
      <c r="F86" s="688">
        <f t="shared" si="26"/>
        <v>0</v>
      </c>
      <c r="G86" s="686">
        <f t="shared" si="26"/>
        <v>51711000</v>
      </c>
      <c r="H86" s="687">
        <f t="shared" si="26"/>
        <v>0</v>
      </c>
      <c r="I86" s="688">
        <f t="shared" si="26"/>
        <v>0</v>
      </c>
      <c r="J86" s="686">
        <f t="shared" si="26"/>
        <v>29568000</v>
      </c>
      <c r="K86" s="687">
        <f t="shared" si="26"/>
        <v>0</v>
      </c>
      <c r="L86" s="688">
        <f t="shared" si="26"/>
        <v>0</v>
      </c>
      <c r="M86" s="686">
        <f t="shared" si="26"/>
        <v>0</v>
      </c>
      <c r="N86" s="687">
        <f t="shared" si="26"/>
        <v>0</v>
      </c>
      <c r="O86" s="688">
        <f t="shared" si="26"/>
        <v>0</v>
      </c>
      <c r="P86" s="686">
        <f t="shared" si="26"/>
        <v>0</v>
      </c>
      <c r="Q86" s="687">
        <f t="shared" si="26"/>
        <v>0</v>
      </c>
      <c r="R86" s="688">
        <f t="shared" si="26"/>
        <v>0</v>
      </c>
    </row>
    <row r="87" spans="1:18" s="91" customFormat="1" ht="12" customHeight="1" thickBot="1">
      <c r="A87" s="703" t="s">
        <v>364</v>
      </c>
      <c r="B87" s="704" t="s">
        <v>444</v>
      </c>
      <c r="C87" s="685">
        <f>+C63+C86</f>
        <v>374195969</v>
      </c>
      <c r="D87" s="686">
        <f aca="true" t="shared" si="27" ref="D87:R87">+D63+D86</f>
        <v>373495969</v>
      </c>
      <c r="E87" s="687">
        <f t="shared" si="27"/>
        <v>700000</v>
      </c>
      <c r="F87" s="688">
        <f t="shared" si="27"/>
        <v>0</v>
      </c>
      <c r="G87" s="686">
        <f t="shared" si="27"/>
        <v>340927969</v>
      </c>
      <c r="H87" s="687">
        <f t="shared" si="27"/>
        <v>700000</v>
      </c>
      <c r="I87" s="688">
        <f t="shared" si="27"/>
        <v>0</v>
      </c>
      <c r="J87" s="686">
        <f t="shared" si="27"/>
        <v>32568000</v>
      </c>
      <c r="K87" s="687">
        <f t="shared" si="27"/>
        <v>0</v>
      </c>
      <c r="L87" s="688">
        <f t="shared" si="27"/>
        <v>0</v>
      </c>
      <c r="M87" s="686">
        <f t="shared" si="27"/>
        <v>0</v>
      </c>
      <c r="N87" s="687">
        <f t="shared" si="27"/>
        <v>0</v>
      </c>
      <c r="O87" s="688">
        <f t="shared" si="27"/>
        <v>0</v>
      </c>
      <c r="P87" s="686">
        <f t="shared" si="27"/>
        <v>0</v>
      </c>
      <c r="Q87" s="687">
        <f t="shared" si="27"/>
        <v>0</v>
      </c>
      <c r="R87" s="688">
        <f t="shared" si="27"/>
        <v>0</v>
      </c>
    </row>
    <row r="88" spans="1:18" s="676" customFormat="1" ht="15" customHeight="1">
      <c r="A88" s="705"/>
      <c r="B88" s="706"/>
      <c r="C88" s="707"/>
      <c r="D88" s="708"/>
      <c r="E88" s="709"/>
      <c r="F88" s="709"/>
      <c r="G88" s="709"/>
      <c r="H88" s="709"/>
      <c r="I88" s="709"/>
      <c r="J88" s="709"/>
      <c r="K88" s="709"/>
      <c r="L88" s="709"/>
      <c r="M88" s="709"/>
      <c r="N88" s="709"/>
      <c r="O88" s="709"/>
      <c r="P88" s="709"/>
      <c r="Q88" s="709"/>
      <c r="R88" s="709"/>
    </row>
    <row r="89" spans="1:18" s="365" customFormat="1" ht="10.5" customHeight="1" thickBot="1">
      <c r="A89" s="635"/>
      <c r="B89" s="710"/>
      <c r="C89" s="711"/>
      <c r="D89" s="712"/>
      <c r="E89" s="713"/>
      <c r="F89" s="713"/>
      <c r="G89" s="855"/>
      <c r="H89" s="855"/>
      <c r="I89" s="855"/>
      <c r="J89" s="855"/>
      <c r="K89" s="855"/>
      <c r="L89" s="855"/>
      <c r="M89" s="855"/>
      <c r="N89" s="855"/>
      <c r="O89" s="855"/>
      <c r="P89" s="855"/>
      <c r="Q89" s="855"/>
      <c r="R89" s="855"/>
    </row>
    <row r="90" spans="1:18" s="365" customFormat="1" ht="15.75" customHeight="1" hidden="1" thickBot="1">
      <c r="A90" s="635"/>
      <c r="B90" s="710"/>
      <c r="C90" s="711"/>
      <c r="D90" s="708"/>
      <c r="E90" s="713"/>
      <c r="F90" s="713"/>
      <c r="G90" s="713"/>
      <c r="H90" s="713"/>
      <c r="I90" s="713"/>
      <c r="J90" s="713"/>
      <c r="K90" s="713"/>
      <c r="L90" s="713"/>
      <c r="M90" s="713"/>
      <c r="N90" s="713"/>
      <c r="O90" s="713"/>
      <c r="P90" s="713"/>
      <c r="Q90" s="713"/>
      <c r="R90" s="713"/>
    </row>
    <row r="91" spans="1:18" s="72" customFormat="1" ht="33.75" customHeight="1" thickBot="1">
      <c r="A91" s="637"/>
      <c r="B91" s="852" t="s">
        <v>57</v>
      </c>
      <c r="C91" s="853"/>
      <c r="D91" s="853"/>
      <c r="E91" s="853"/>
      <c r="F91" s="853"/>
      <c r="G91" s="853"/>
      <c r="H91" s="853"/>
      <c r="I91" s="853"/>
      <c r="J91" s="853"/>
      <c r="K91" s="853"/>
      <c r="L91" s="853"/>
      <c r="M91" s="853"/>
      <c r="N91" s="853"/>
      <c r="O91" s="853"/>
      <c r="P91" s="853"/>
      <c r="Q91" s="853"/>
      <c r="R91" s="854"/>
    </row>
    <row r="92" spans="1:18" s="642" customFormat="1" ht="51.75" customHeight="1" thickBot="1">
      <c r="A92" s="637" t="s">
        <v>206</v>
      </c>
      <c r="B92" s="638" t="s">
        <v>54</v>
      </c>
      <c r="C92" s="639" t="s">
        <v>680</v>
      </c>
      <c r="D92" s="640" t="s">
        <v>675</v>
      </c>
      <c r="E92" s="641" t="s">
        <v>658</v>
      </c>
      <c r="F92" s="641" t="s">
        <v>659</v>
      </c>
      <c r="G92" s="640" t="s">
        <v>675</v>
      </c>
      <c r="H92" s="641" t="s">
        <v>676</v>
      </c>
      <c r="I92" s="641" t="s">
        <v>677</v>
      </c>
      <c r="J92" s="640" t="s">
        <v>675</v>
      </c>
      <c r="K92" s="641" t="s">
        <v>676</v>
      </c>
      <c r="L92" s="641" t="s">
        <v>677</v>
      </c>
      <c r="M92" s="640"/>
      <c r="N92" s="641"/>
      <c r="O92" s="641"/>
      <c r="P92" s="640"/>
      <c r="Q92" s="641"/>
      <c r="R92" s="641"/>
    </row>
    <row r="93" spans="1:18" s="91" customFormat="1" ht="12" customHeight="1" thickBot="1">
      <c r="A93" s="714" t="s">
        <v>18</v>
      </c>
      <c r="B93" s="715" t="s">
        <v>665</v>
      </c>
      <c r="C93" s="683">
        <f>SUM(C94:C98)</f>
        <v>205512632</v>
      </c>
      <c r="D93" s="659">
        <f aca="true" t="shared" si="28" ref="D93:R93">SUM(D94:D98)</f>
        <v>204812632</v>
      </c>
      <c r="E93" s="660">
        <f t="shared" si="28"/>
        <v>700000</v>
      </c>
      <c r="F93" s="658">
        <f t="shared" si="28"/>
        <v>0</v>
      </c>
      <c r="G93" s="659">
        <f t="shared" si="28"/>
        <v>172244632</v>
      </c>
      <c r="H93" s="660">
        <f t="shared" si="28"/>
        <v>700000</v>
      </c>
      <c r="I93" s="658">
        <f t="shared" si="28"/>
        <v>0</v>
      </c>
      <c r="J93" s="659">
        <f t="shared" si="28"/>
        <v>32568000</v>
      </c>
      <c r="K93" s="660">
        <f t="shared" si="28"/>
        <v>0</v>
      </c>
      <c r="L93" s="716">
        <f t="shared" si="28"/>
        <v>0</v>
      </c>
      <c r="M93" s="717">
        <f t="shared" si="28"/>
        <v>0</v>
      </c>
      <c r="N93" s="718">
        <f t="shared" si="28"/>
        <v>0</v>
      </c>
      <c r="O93" s="716">
        <f t="shared" si="28"/>
        <v>0</v>
      </c>
      <c r="P93" s="717">
        <f t="shared" si="28"/>
        <v>0</v>
      </c>
      <c r="Q93" s="718">
        <f t="shared" si="28"/>
        <v>0</v>
      </c>
      <c r="R93" s="716">
        <f t="shared" si="28"/>
        <v>0</v>
      </c>
    </row>
    <row r="94" spans="1:18" s="642" customFormat="1" ht="12" customHeight="1">
      <c r="A94" s="719" t="s">
        <v>100</v>
      </c>
      <c r="B94" s="720" t="s">
        <v>49</v>
      </c>
      <c r="C94" s="664">
        <f>SUM(D94:F94)</f>
        <v>97910000</v>
      </c>
      <c r="D94" s="721">
        <f t="shared" si="23"/>
        <v>97910000</v>
      </c>
      <c r="E94" s="722">
        <f t="shared" si="23"/>
        <v>0</v>
      </c>
      <c r="F94" s="723">
        <f t="shared" si="23"/>
        <v>0</v>
      </c>
      <c r="G94" s="724">
        <v>74173000</v>
      </c>
      <c r="H94" s="725"/>
      <c r="I94" s="726"/>
      <c r="J94" s="724">
        <v>23737000</v>
      </c>
      <c r="K94" s="725"/>
      <c r="L94" s="727"/>
      <c r="M94" s="728"/>
      <c r="N94" s="729"/>
      <c r="O94" s="727"/>
      <c r="P94" s="728"/>
      <c r="Q94" s="729"/>
      <c r="R94" s="727"/>
    </row>
    <row r="95" spans="1:18" s="642" customFormat="1" ht="12" customHeight="1">
      <c r="A95" s="671" t="s">
        <v>101</v>
      </c>
      <c r="B95" s="730" t="s">
        <v>185</v>
      </c>
      <c r="C95" s="731">
        <f>SUM(D95:F95)</f>
        <v>13144000</v>
      </c>
      <c r="D95" s="732">
        <f t="shared" si="23"/>
        <v>13144000</v>
      </c>
      <c r="E95" s="733">
        <f t="shared" si="23"/>
        <v>0</v>
      </c>
      <c r="F95" s="667">
        <f t="shared" si="23"/>
        <v>0</v>
      </c>
      <c r="G95" s="734">
        <v>9463000</v>
      </c>
      <c r="H95" s="735"/>
      <c r="I95" s="736"/>
      <c r="J95" s="734">
        <v>3681000</v>
      </c>
      <c r="K95" s="735"/>
      <c r="L95" s="737"/>
      <c r="M95" s="738"/>
      <c r="N95" s="739"/>
      <c r="O95" s="737"/>
      <c r="P95" s="738"/>
      <c r="Q95" s="739"/>
      <c r="R95" s="737"/>
    </row>
    <row r="96" spans="1:18" s="642" customFormat="1" ht="12" customHeight="1">
      <c r="A96" s="671" t="s">
        <v>102</v>
      </c>
      <c r="B96" s="730" t="s">
        <v>143</v>
      </c>
      <c r="C96" s="731">
        <f aca="true" t="shared" si="29" ref="C96:C108">SUM(D96:F96)</f>
        <v>58159130</v>
      </c>
      <c r="D96" s="732">
        <f t="shared" si="23"/>
        <v>58159130</v>
      </c>
      <c r="E96" s="733">
        <f t="shared" si="23"/>
        <v>0</v>
      </c>
      <c r="F96" s="667">
        <f t="shared" si="23"/>
        <v>0</v>
      </c>
      <c r="G96" s="734">
        <v>53009130</v>
      </c>
      <c r="H96" s="735"/>
      <c r="I96" s="736"/>
      <c r="J96" s="734">
        <v>5150000</v>
      </c>
      <c r="K96" s="735"/>
      <c r="L96" s="737"/>
      <c r="M96" s="738"/>
      <c r="N96" s="739"/>
      <c r="O96" s="737"/>
      <c r="P96" s="738"/>
      <c r="Q96" s="739"/>
      <c r="R96" s="737"/>
    </row>
    <row r="97" spans="1:18" s="642" customFormat="1" ht="12" customHeight="1">
      <c r="A97" s="671" t="s">
        <v>103</v>
      </c>
      <c r="B97" s="740" t="s">
        <v>186</v>
      </c>
      <c r="C97" s="731">
        <f t="shared" si="29"/>
        <v>22360051</v>
      </c>
      <c r="D97" s="732">
        <f t="shared" si="23"/>
        <v>22360051</v>
      </c>
      <c r="E97" s="733">
        <f t="shared" si="23"/>
        <v>0</v>
      </c>
      <c r="F97" s="667">
        <f t="shared" si="23"/>
        <v>0</v>
      </c>
      <c r="G97" s="734">
        <v>22360051</v>
      </c>
      <c r="H97" s="735"/>
      <c r="I97" s="736"/>
      <c r="J97" s="734"/>
      <c r="K97" s="735"/>
      <c r="L97" s="737"/>
      <c r="M97" s="738"/>
      <c r="N97" s="739"/>
      <c r="O97" s="737"/>
      <c r="P97" s="738"/>
      <c r="Q97" s="739"/>
      <c r="R97" s="737"/>
    </row>
    <row r="98" spans="1:18" s="642" customFormat="1" ht="12" customHeight="1">
      <c r="A98" s="671" t="s">
        <v>114</v>
      </c>
      <c r="B98" s="741" t="s">
        <v>187</v>
      </c>
      <c r="C98" s="731">
        <f t="shared" si="29"/>
        <v>13939451</v>
      </c>
      <c r="D98" s="732">
        <f t="shared" si="23"/>
        <v>13239451</v>
      </c>
      <c r="E98" s="733">
        <f t="shared" si="23"/>
        <v>700000</v>
      </c>
      <c r="F98" s="667">
        <f t="shared" si="23"/>
        <v>0</v>
      </c>
      <c r="G98" s="734">
        <f>SUM(G99:G108)</f>
        <v>13239451</v>
      </c>
      <c r="H98" s="735">
        <v>700000</v>
      </c>
      <c r="I98" s="736"/>
      <c r="J98" s="734"/>
      <c r="K98" s="735"/>
      <c r="L98" s="737"/>
      <c r="M98" s="738"/>
      <c r="N98" s="739"/>
      <c r="O98" s="737"/>
      <c r="P98" s="738"/>
      <c r="Q98" s="739"/>
      <c r="R98" s="737"/>
    </row>
    <row r="99" spans="1:18" s="642" customFormat="1" ht="12" customHeight="1">
      <c r="A99" s="671" t="s">
        <v>104</v>
      </c>
      <c r="B99" s="730" t="s">
        <v>368</v>
      </c>
      <c r="C99" s="731">
        <f t="shared" si="29"/>
        <v>6000000</v>
      </c>
      <c r="D99" s="732">
        <f t="shared" si="23"/>
        <v>6000000</v>
      </c>
      <c r="E99" s="733">
        <f t="shared" si="23"/>
        <v>0</v>
      </c>
      <c r="F99" s="667">
        <f t="shared" si="23"/>
        <v>0</v>
      </c>
      <c r="G99" s="734">
        <v>6000000</v>
      </c>
      <c r="H99" s="735"/>
      <c r="I99" s="736"/>
      <c r="J99" s="734"/>
      <c r="K99" s="735"/>
      <c r="L99" s="737"/>
      <c r="M99" s="738"/>
      <c r="N99" s="739"/>
      <c r="O99" s="737"/>
      <c r="P99" s="738"/>
      <c r="Q99" s="739"/>
      <c r="R99" s="737"/>
    </row>
    <row r="100" spans="1:18" s="642" customFormat="1" ht="12" customHeight="1">
      <c r="A100" s="671" t="s">
        <v>105</v>
      </c>
      <c r="B100" s="742" t="s">
        <v>369</v>
      </c>
      <c r="C100" s="731">
        <f t="shared" si="29"/>
        <v>0</v>
      </c>
      <c r="D100" s="732">
        <f t="shared" si="23"/>
        <v>0</v>
      </c>
      <c r="E100" s="733">
        <f t="shared" si="23"/>
        <v>0</v>
      </c>
      <c r="F100" s="667">
        <f t="shared" si="23"/>
        <v>0</v>
      </c>
      <c r="G100" s="734"/>
      <c r="H100" s="735"/>
      <c r="I100" s="736"/>
      <c r="J100" s="734"/>
      <c r="K100" s="735"/>
      <c r="L100" s="737"/>
      <c r="M100" s="738"/>
      <c r="N100" s="739"/>
      <c r="O100" s="737"/>
      <c r="P100" s="738"/>
      <c r="Q100" s="739"/>
      <c r="R100" s="737"/>
    </row>
    <row r="101" spans="1:18" s="642" customFormat="1" ht="12" customHeight="1">
      <c r="A101" s="671" t="s">
        <v>115</v>
      </c>
      <c r="B101" s="730" t="s">
        <v>370</v>
      </c>
      <c r="C101" s="731">
        <f t="shared" si="29"/>
        <v>0</v>
      </c>
      <c r="D101" s="732">
        <f t="shared" si="23"/>
        <v>0</v>
      </c>
      <c r="E101" s="733">
        <f t="shared" si="23"/>
        <v>0</v>
      </c>
      <c r="F101" s="667">
        <f t="shared" si="23"/>
        <v>0</v>
      </c>
      <c r="G101" s="734"/>
      <c r="H101" s="735"/>
      <c r="I101" s="736"/>
      <c r="J101" s="734"/>
      <c r="K101" s="735"/>
      <c r="L101" s="737"/>
      <c r="M101" s="738"/>
      <c r="N101" s="739"/>
      <c r="O101" s="737"/>
      <c r="P101" s="738"/>
      <c r="Q101" s="739"/>
      <c r="R101" s="737"/>
    </row>
    <row r="102" spans="1:18" s="642" customFormat="1" ht="12" customHeight="1">
      <c r="A102" s="671" t="s">
        <v>116</v>
      </c>
      <c r="B102" s="730" t="s">
        <v>371</v>
      </c>
      <c r="C102" s="731">
        <f t="shared" si="29"/>
        <v>0</v>
      </c>
      <c r="D102" s="732">
        <f t="shared" si="23"/>
        <v>0</v>
      </c>
      <c r="E102" s="733">
        <f t="shared" si="23"/>
        <v>0</v>
      </c>
      <c r="F102" s="667">
        <f t="shared" si="23"/>
        <v>0</v>
      </c>
      <c r="G102" s="734"/>
      <c r="H102" s="735"/>
      <c r="I102" s="736"/>
      <c r="J102" s="734"/>
      <c r="K102" s="735"/>
      <c r="L102" s="737"/>
      <c r="M102" s="738"/>
      <c r="N102" s="739"/>
      <c r="O102" s="737"/>
      <c r="P102" s="738"/>
      <c r="Q102" s="739"/>
      <c r="R102" s="737"/>
    </row>
    <row r="103" spans="1:18" s="642" customFormat="1" ht="12" customHeight="1">
      <c r="A103" s="671" t="s">
        <v>117</v>
      </c>
      <c r="B103" s="742" t="s">
        <v>372</v>
      </c>
      <c r="C103" s="731">
        <f t="shared" si="29"/>
        <v>7239451</v>
      </c>
      <c r="D103" s="732">
        <f t="shared" si="23"/>
        <v>7239451</v>
      </c>
      <c r="E103" s="733">
        <f t="shared" si="23"/>
        <v>0</v>
      </c>
      <c r="F103" s="667">
        <f t="shared" si="23"/>
        <v>0</v>
      </c>
      <c r="G103" s="734">
        <v>7239451</v>
      </c>
      <c r="H103" s="735"/>
      <c r="I103" s="736"/>
      <c r="J103" s="734"/>
      <c r="K103" s="735"/>
      <c r="L103" s="737"/>
      <c r="M103" s="738"/>
      <c r="N103" s="739"/>
      <c r="O103" s="737"/>
      <c r="P103" s="738"/>
      <c r="Q103" s="739"/>
      <c r="R103" s="737"/>
    </row>
    <row r="104" spans="1:18" s="642" customFormat="1" ht="12" customHeight="1">
      <c r="A104" s="671" t="s">
        <v>118</v>
      </c>
      <c r="B104" s="742" t="s">
        <v>373</v>
      </c>
      <c r="C104" s="731">
        <f t="shared" si="29"/>
        <v>0</v>
      </c>
      <c r="D104" s="732">
        <f t="shared" si="23"/>
        <v>0</v>
      </c>
      <c r="E104" s="733">
        <f t="shared" si="23"/>
        <v>0</v>
      </c>
      <c r="F104" s="667">
        <f t="shared" si="23"/>
        <v>0</v>
      </c>
      <c r="G104" s="734"/>
      <c r="H104" s="735"/>
      <c r="I104" s="736"/>
      <c r="J104" s="734"/>
      <c r="K104" s="735"/>
      <c r="L104" s="737"/>
      <c r="M104" s="738"/>
      <c r="N104" s="739"/>
      <c r="O104" s="737"/>
      <c r="P104" s="738"/>
      <c r="Q104" s="739"/>
      <c r="R104" s="737"/>
    </row>
    <row r="105" spans="1:18" s="642" customFormat="1" ht="12" customHeight="1">
      <c r="A105" s="671" t="s">
        <v>120</v>
      </c>
      <c r="B105" s="730" t="s">
        <v>374</v>
      </c>
      <c r="C105" s="731">
        <f t="shared" si="29"/>
        <v>0</v>
      </c>
      <c r="D105" s="732">
        <f t="shared" si="23"/>
        <v>0</v>
      </c>
      <c r="E105" s="733">
        <f t="shared" si="23"/>
        <v>0</v>
      </c>
      <c r="F105" s="667">
        <f t="shared" si="23"/>
        <v>0</v>
      </c>
      <c r="G105" s="734"/>
      <c r="H105" s="735"/>
      <c r="I105" s="736"/>
      <c r="J105" s="734"/>
      <c r="K105" s="735"/>
      <c r="L105" s="737"/>
      <c r="M105" s="738"/>
      <c r="N105" s="739"/>
      <c r="O105" s="737"/>
      <c r="P105" s="738"/>
      <c r="Q105" s="739"/>
      <c r="R105" s="737"/>
    </row>
    <row r="106" spans="1:18" s="642" customFormat="1" ht="12" customHeight="1">
      <c r="A106" s="743" t="s">
        <v>188</v>
      </c>
      <c r="B106" s="744" t="s">
        <v>375</v>
      </c>
      <c r="C106" s="731">
        <f t="shared" si="29"/>
        <v>0</v>
      </c>
      <c r="D106" s="732">
        <f t="shared" si="23"/>
        <v>0</v>
      </c>
      <c r="E106" s="733">
        <f t="shared" si="23"/>
        <v>0</v>
      </c>
      <c r="F106" s="667">
        <f t="shared" si="23"/>
        <v>0</v>
      </c>
      <c r="G106" s="734"/>
      <c r="H106" s="735"/>
      <c r="I106" s="736"/>
      <c r="J106" s="734"/>
      <c r="K106" s="735"/>
      <c r="L106" s="737"/>
      <c r="M106" s="738"/>
      <c r="N106" s="739"/>
      <c r="O106" s="737"/>
      <c r="P106" s="738"/>
      <c r="Q106" s="739"/>
      <c r="R106" s="737"/>
    </row>
    <row r="107" spans="1:18" s="642" customFormat="1" ht="12" customHeight="1">
      <c r="A107" s="671" t="s">
        <v>365</v>
      </c>
      <c r="B107" s="744" t="s">
        <v>376</v>
      </c>
      <c r="C107" s="731">
        <f t="shared" si="29"/>
        <v>0</v>
      </c>
      <c r="D107" s="732">
        <f t="shared" si="23"/>
        <v>0</v>
      </c>
      <c r="E107" s="733">
        <f t="shared" si="23"/>
        <v>0</v>
      </c>
      <c r="F107" s="667">
        <f t="shared" si="23"/>
        <v>0</v>
      </c>
      <c r="G107" s="734"/>
      <c r="H107" s="735"/>
      <c r="I107" s="736"/>
      <c r="J107" s="734"/>
      <c r="K107" s="735"/>
      <c r="L107" s="737"/>
      <c r="M107" s="738"/>
      <c r="N107" s="739"/>
      <c r="O107" s="737"/>
      <c r="P107" s="738"/>
      <c r="Q107" s="739"/>
      <c r="R107" s="737"/>
    </row>
    <row r="108" spans="1:18" s="642" customFormat="1" ht="12" customHeight="1" thickBot="1">
      <c r="A108" s="745" t="s">
        <v>366</v>
      </c>
      <c r="B108" s="746" t="s">
        <v>377</v>
      </c>
      <c r="C108" s="731">
        <f t="shared" si="29"/>
        <v>700000</v>
      </c>
      <c r="D108" s="732">
        <f t="shared" si="23"/>
        <v>0</v>
      </c>
      <c r="E108" s="733">
        <f t="shared" si="23"/>
        <v>700000</v>
      </c>
      <c r="F108" s="667">
        <f t="shared" si="23"/>
        <v>0</v>
      </c>
      <c r="G108" s="734"/>
      <c r="H108" s="735">
        <v>700000</v>
      </c>
      <c r="I108" s="736"/>
      <c r="J108" s="734"/>
      <c r="K108" s="735"/>
      <c r="L108" s="737"/>
      <c r="M108" s="738"/>
      <c r="N108" s="739"/>
      <c r="O108" s="737"/>
      <c r="P108" s="738"/>
      <c r="Q108" s="739"/>
      <c r="R108" s="737"/>
    </row>
    <row r="109" spans="1:18" s="642" customFormat="1" ht="12" customHeight="1" thickBot="1">
      <c r="A109" s="653" t="s">
        <v>19</v>
      </c>
      <c r="B109" s="684" t="s">
        <v>666</v>
      </c>
      <c r="C109" s="683">
        <f>+C110+C112+C114</f>
        <v>126306000</v>
      </c>
      <c r="D109" s="659">
        <f aca="true" t="shared" si="30" ref="D109:R109">+D110+D112+D114</f>
        <v>126306000</v>
      </c>
      <c r="E109" s="660">
        <f t="shared" si="30"/>
        <v>0</v>
      </c>
      <c r="F109" s="658">
        <f t="shared" si="30"/>
        <v>0</v>
      </c>
      <c r="G109" s="659">
        <f t="shared" si="30"/>
        <v>126306000</v>
      </c>
      <c r="H109" s="660">
        <f t="shared" si="30"/>
        <v>0</v>
      </c>
      <c r="I109" s="658">
        <f t="shared" si="30"/>
        <v>0</v>
      </c>
      <c r="J109" s="659">
        <f t="shared" si="30"/>
        <v>0</v>
      </c>
      <c r="K109" s="660">
        <f t="shared" si="30"/>
        <v>0</v>
      </c>
      <c r="L109" s="716">
        <f t="shared" si="30"/>
        <v>0</v>
      </c>
      <c r="M109" s="717">
        <f t="shared" si="30"/>
        <v>0</v>
      </c>
      <c r="N109" s="718">
        <f t="shared" si="30"/>
        <v>0</v>
      </c>
      <c r="O109" s="716">
        <f t="shared" si="30"/>
        <v>0</v>
      </c>
      <c r="P109" s="717">
        <f t="shared" si="30"/>
        <v>0</v>
      </c>
      <c r="Q109" s="718">
        <f t="shared" si="30"/>
        <v>0</v>
      </c>
      <c r="R109" s="716">
        <f t="shared" si="30"/>
        <v>0</v>
      </c>
    </row>
    <row r="110" spans="1:18" s="642" customFormat="1" ht="12" customHeight="1">
      <c r="A110" s="662" t="s">
        <v>106</v>
      </c>
      <c r="B110" s="730" t="s">
        <v>231</v>
      </c>
      <c r="C110" s="664">
        <f>SUM(D110:F110)</f>
        <v>46651000</v>
      </c>
      <c r="D110" s="732">
        <f t="shared" si="23"/>
        <v>46651000</v>
      </c>
      <c r="E110" s="733">
        <f t="shared" si="23"/>
        <v>0</v>
      </c>
      <c r="F110" s="667">
        <f t="shared" si="23"/>
        <v>0</v>
      </c>
      <c r="G110" s="734">
        <v>46651000</v>
      </c>
      <c r="H110" s="735"/>
      <c r="I110" s="736"/>
      <c r="J110" s="734"/>
      <c r="K110" s="735"/>
      <c r="L110" s="737"/>
      <c r="M110" s="738"/>
      <c r="N110" s="739"/>
      <c r="O110" s="737"/>
      <c r="P110" s="738"/>
      <c r="Q110" s="739"/>
      <c r="R110" s="737"/>
    </row>
    <row r="111" spans="1:18" s="642" customFormat="1" ht="12" customHeight="1">
      <c r="A111" s="662" t="s">
        <v>107</v>
      </c>
      <c r="B111" s="744" t="s">
        <v>382</v>
      </c>
      <c r="C111" s="664">
        <f>SUM(D111:F111)</f>
        <v>0</v>
      </c>
      <c r="D111" s="732">
        <f t="shared" si="23"/>
        <v>0</v>
      </c>
      <c r="E111" s="733">
        <f t="shared" si="23"/>
        <v>0</v>
      </c>
      <c r="F111" s="667">
        <f t="shared" si="23"/>
        <v>0</v>
      </c>
      <c r="G111" s="734"/>
      <c r="H111" s="735"/>
      <c r="I111" s="736"/>
      <c r="J111" s="734"/>
      <c r="K111" s="735"/>
      <c r="L111" s="737"/>
      <c r="M111" s="738"/>
      <c r="N111" s="739"/>
      <c r="O111" s="737"/>
      <c r="P111" s="738"/>
      <c r="Q111" s="739"/>
      <c r="R111" s="737"/>
    </row>
    <row r="112" spans="1:18" s="642" customFormat="1" ht="12" customHeight="1">
      <c r="A112" s="662" t="s">
        <v>108</v>
      </c>
      <c r="B112" s="744" t="s">
        <v>189</v>
      </c>
      <c r="C112" s="664">
        <f aca="true" t="shared" si="31" ref="C112:C122">SUM(D112:F112)</f>
        <v>79655000</v>
      </c>
      <c r="D112" s="732">
        <f t="shared" si="23"/>
        <v>79655000</v>
      </c>
      <c r="E112" s="733">
        <f t="shared" si="23"/>
        <v>0</v>
      </c>
      <c r="F112" s="667">
        <f t="shared" si="23"/>
        <v>0</v>
      </c>
      <c r="G112" s="734">
        <v>79655000</v>
      </c>
      <c r="H112" s="735"/>
      <c r="I112" s="736"/>
      <c r="J112" s="734"/>
      <c r="K112" s="735"/>
      <c r="L112" s="737"/>
      <c r="M112" s="738"/>
      <c r="N112" s="739"/>
      <c r="O112" s="737"/>
      <c r="P112" s="738"/>
      <c r="Q112" s="739"/>
      <c r="R112" s="737"/>
    </row>
    <row r="113" spans="1:18" s="642" customFormat="1" ht="12" customHeight="1">
      <c r="A113" s="662" t="s">
        <v>109</v>
      </c>
      <c r="B113" s="744" t="s">
        <v>383</v>
      </c>
      <c r="C113" s="664">
        <f t="shared" si="31"/>
        <v>0</v>
      </c>
      <c r="D113" s="732">
        <f t="shared" si="23"/>
        <v>0</v>
      </c>
      <c r="E113" s="733">
        <f t="shared" si="23"/>
        <v>0</v>
      </c>
      <c r="F113" s="667">
        <f t="shared" si="23"/>
        <v>0</v>
      </c>
      <c r="G113" s="734"/>
      <c r="H113" s="735"/>
      <c r="I113" s="736"/>
      <c r="J113" s="734"/>
      <c r="K113" s="735"/>
      <c r="L113" s="737"/>
      <c r="M113" s="738"/>
      <c r="N113" s="739"/>
      <c r="O113" s="737"/>
      <c r="P113" s="738"/>
      <c r="Q113" s="739"/>
      <c r="R113" s="737"/>
    </row>
    <row r="114" spans="1:18" s="642" customFormat="1" ht="12" customHeight="1">
      <c r="A114" s="662" t="s">
        <v>110</v>
      </c>
      <c r="B114" s="747" t="s">
        <v>233</v>
      </c>
      <c r="C114" s="664">
        <f t="shared" si="31"/>
        <v>0</v>
      </c>
      <c r="D114" s="732">
        <f t="shared" si="23"/>
        <v>0</v>
      </c>
      <c r="E114" s="733">
        <f t="shared" si="23"/>
        <v>0</v>
      </c>
      <c r="F114" s="667">
        <f t="shared" si="23"/>
        <v>0</v>
      </c>
      <c r="G114" s="734"/>
      <c r="H114" s="735"/>
      <c r="I114" s="736"/>
      <c r="J114" s="734"/>
      <c r="K114" s="735"/>
      <c r="L114" s="737"/>
      <c r="M114" s="738"/>
      <c r="N114" s="739"/>
      <c r="O114" s="737"/>
      <c r="P114" s="738"/>
      <c r="Q114" s="739"/>
      <c r="R114" s="737"/>
    </row>
    <row r="115" spans="1:18" s="642" customFormat="1" ht="12" customHeight="1">
      <c r="A115" s="662" t="s">
        <v>119</v>
      </c>
      <c r="B115" s="748" t="s">
        <v>454</v>
      </c>
      <c r="C115" s="664">
        <f t="shared" si="31"/>
        <v>0</v>
      </c>
      <c r="D115" s="732">
        <f t="shared" si="23"/>
        <v>0</v>
      </c>
      <c r="E115" s="733">
        <f t="shared" si="23"/>
        <v>0</v>
      </c>
      <c r="F115" s="667">
        <f t="shared" si="23"/>
        <v>0</v>
      </c>
      <c r="G115" s="734"/>
      <c r="H115" s="735"/>
      <c r="I115" s="736"/>
      <c r="J115" s="734"/>
      <c r="K115" s="735"/>
      <c r="L115" s="737"/>
      <c r="M115" s="738"/>
      <c r="N115" s="739"/>
      <c r="O115" s="737"/>
      <c r="P115" s="738"/>
      <c r="Q115" s="739"/>
      <c r="R115" s="737"/>
    </row>
    <row r="116" spans="1:18" s="642" customFormat="1" ht="12" customHeight="1">
      <c r="A116" s="662" t="s">
        <v>121</v>
      </c>
      <c r="B116" s="720" t="s">
        <v>388</v>
      </c>
      <c r="C116" s="664">
        <f t="shared" si="31"/>
        <v>0</v>
      </c>
      <c r="D116" s="732">
        <f t="shared" si="23"/>
        <v>0</v>
      </c>
      <c r="E116" s="733">
        <f t="shared" si="23"/>
        <v>0</v>
      </c>
      <c r="F116" s="667">
        <f t="shared" si="23"/>
        <v>0</v>
      </c>
      <c r="G116" s="734"/>
      <c r="H116" s="735"/>
      <c r="I116" s="736"/>
      <c r="J116" s="734"/>
      <c r="K116" s="735"/>
      <c r="L116" s="737"/>
      <c r="M116" s="738"/>
      <c r="N116" s="739"/>
      <c r="O116" s="737"/>
      <c r="P116" s="738"/>
      <c r="Q116" s="739"/>
      <c r="R116" s="737"/>
    </row>
    <row r="117" spans="1:18" s="642" customFormat="1" ht="12" customHeight="1">
      <c r="A117" s="662" t="s">
        <v>190</v>
      </c>
      <c r="B117" s="730" t="s">
        <v>371</v>
      </c>
      <c r="C117" s="664">
        <f t="shared" si="31"/>
        <v>0</v>
      </c>
      <c r="D117" s="732">
        <f t="shared" si="23"/>
        <v>0</v>
      </c>
      <c r="E117" s="733">
        <f t="shared" si="23"/>
        <v>0</v>
      </c>
      <c r="F117" s="667">
        <f t="shared" si="23"/>
        <v>0</v>
      </c>
      <c r="G117" s="734"/>
      <c r="H117" s="735"/>
      <c r="I117" s="736"/>
      <c r="J117" s="734"/>
      <c r="K117" s="735"/>
      <c r="L117" s="737"/>
      <c r="M117" s="738"/>
      <c r="N117" s="739"/>
      <c r="O117" s="737"/>
      <c r="P117" s="738"/>
      <c r="Q117" s="739"/>
      <c r="R117" s="737"/>
    </row>
    <row r="118" spans="1:18" s="642" customFormat="1" ht="12" customHeight="1">
      <c r="A118" s="662" t="s">
        <v>191</v>
      </c>
      <c r="B118" s="730" t="s">
        <v>387</v>
      </c>
      <c r="C118" s="664">
        <f t="shared" si="31"/>
        <v>0</v>
      </c>
      <c r="D118" s="732">
        <f t="shared" si="23"/>
        <v>0</v>
      </c>
      <c r="E118" s="733">
        <f t="shared" si="23"/>
        <v>0</v>
      </c>
      <c r="F118" s="667">
        <f t="shared" si="23"/>
        <v>0</v>
      </c>
      <c r="G118" s="734"/>
      <c r="H118" s="735"/>
      <c r="I118" s="736"/>
      <c r="J118" s="734"/>
      <c r="K118" s="735"/>
      <c r="L118" s="737"/>
      <c r="M118" s="738"/>
      <c r="N118" s="739"/>
      <c r="O118" s="737"/>
      <c r="P118" s="738"/>
      <c r="Q118" s="739"/>
      <c r="R118" s="737"/>
    </row>
    <row r="119" spans="1:18" s="642" customFormat="1" ht="12" customHeight="1">
      <c r="A119" s="662" t="s">
        <v>192</v>
      </c>
      <c r="B119" s="730" t="s">
        <v>386</v>
      </c>
      <c r="C119" s="664">
        <f t="shared" si="31"/>
        <v>0</v>
      </c>
      <c r="D119" s="732">
        <f t="shared" si="23"/>
        <v>0</v>
      </c>
      <c r="E119" s="733">
        <f t="shared" si="23"/>
        <v>0</v>
      </c>
      <c r="F119" s="667">
        <f t="shared" si="23"/>
        <v>0</v>
      </c>
      <c r="G119" s="734"/>
      <c r="H119" s="735"/>
      <c r="I119" s="736"/>
      <c r="J119" s="734"/>
      <c r="K119" s="735"/>
      <c r="L119" s="737"/>
      <c r="M119" s="738"/>
      <c r="N119" s="739"/>
      <c r="O119" s="737"/>
      <c r="P119" s="738"/>
      <c r="Q119" s="739"/>
      <c r="R119" s="737"/>
    </row>
    <row r="120" spans="1:18" s="642" customFormat="1" ht="12" customHeight="1">
      <c r="A120" s="662" t="s">
        <v>379</v>
      </c>
      <c r="B120" s="730" t="s">
        <v>374</v>
      </c>
      <c r="C120" s="664">
        <f t="shared" si="31"/>
        <v>0</v>
      </c>
      <c r="D120" s="732">
        <f t="shared" si="23"/>
        <v>0</v>
      </c>
      <c r="E120" s="733">
        <f t="shared" si="23"/>
        <v>0</v>
      </c>
      <c r="F120" s="667">
        <f t="shared" si="23"/>
        <v>0</v>
      </c>
      <c r="G120" s="734"/>
      <c r="H120" s="735"/>
      <c r="I120" s="736"/>
      <c r="J120" s="734"/>
      <c r="K120" s="735"/>
      <c r="L120" s="737"/>
      <c r="M120" s="738"/>
      <c r="N120" s="739"/>
      <c r="O120" s="737"/>
      <c r="P120" s="738"/>
      <c r="Q120" s="739"/>
      <c r="R120" s="737"/>
    </row>
    <row r="121" spans="1:18" s="642" customFormat="1" ht="12" customHeight="1">
      <c r="A121" s="662" t="s">
        <v>380</v>
      </c>
      <c r="B121" s="730" t="s">
        <v>385</v>
      </c>
      <c r="C121" s="664">
        <f t="shared" si="31"/>
        <v>0</v>
      </c>
      <c r="D121" s="732">
        <f t="shared" si="23"/>
        <v>0</v>
      </c>
      <c r="E121" s="733">
        <f t="shared" si="23"/>
        <v>0</v>
      </c>
      <c r="F121" s="667">
        <f t="shared" si="23"/>
        <v>0</v>
      </c>
      <c r="G121" s="734"/>
      <c r="H121" s="735"/>
      <c r="I121" s="736"/>
      <c r="J121" s="734"/>
      <c r="K121" s="735"/>
      <c r="L121" s="737"/>
      <c r="M121" s="738"/>
      <c r="N121" s="739"/>
      <c r="O121" s="737"/>
      <c r="P121" s="738"/>
      <c r="Q121" s="739"/>
      <c r="R121" s="737"/>
    </row>
    <row r="122" spans="1:18" s="642" customFormat="1" ht="12" customHeight="1" thickBot="1">
      <c r="A122" s="743" t="s">
        <v>381</v>
      </c>
      <c r="B122" s="730" t="s">
        <v>384</v>
      </c>
      <c r="C122" s="664">
        <f t="shared" si="31"/>
        <v>0</v>
      </c>
      <c r="D122" s="732">
        <f t="shared" si="23"/>
        <v>0</v>
      </c>
      <c r="E122" s="733">
        <f t="shared" si="23"/>
        <v>0</v>
      </c>
      <c r="F122" s="667">
        <f t="shared" si="23"/>
        <v>0</v>
      </c>
      <c r="G122" s="734"/>
      <c r="H122" s="735"/>
      <c r="I122" s="736"/>
      <c r="J122" s="734"/>
      <c r="K122" s="735"/>
      <c r="L122" s="737"/>
      <c r="M122" s="738"/>
      <c r="N122" s="739"/>
      <c r="O122" s="737"/>
      <c r="P122" s="738"/>
      <c r="Q122" s="739"/>
      <c r="R122" s="737"/>
    </row>
    <row r="123" spans="1:18" s="642" customFormat="1" ht="12" customHeight="1" thickBot="1">
      <c r="A123" s="653" t="s">
        <v>20</v>
      </c>
      <c r="B123" s="749" t="s">
        <v>389</v>
      </c>
      <c r="C123" s="683">
        <f>+C124+C125</f>
        <v>1000000</v>
      </c>
      <c r="D123" s="659">
        <f aca="true" t="shared" si="32" ref="D123:R123">+D124+D125</f>
        <v>1000000</v>
      </c>
      <c r="E123" s="660">
        <f t="shared" si="32"/>
        <v>0</v>
      </c>
      <c r="F123" s="658">
        <f t="shared" si="32"/>
        <v>0</v>
      </c>
      <c r="G123" s="659">
        <f t="shared" si="32"/>
        <v>1000000</v>
      </c>
      <c r="H123" s="660">
        <f t="shared" si="32"/>
        <v>0</v>
      </c>
      <c r="I123" s="658">
        <f t="shared" si="32"/>
        <v>0</v>
      </c>
      <c r="J123" s="659">
        <f t="shared" si="32"/>
        <v>0</v>
      </c>
      <c r="K123" s="660">
        <f t="shared" si="32"/>
        <v>0</v>
      </c>
      <c r="L123" s="716">
        <f t="shared" si="32"/>
        <v>0</v>
      </c>
      <c r="M123" s="717">
        <f t="shared" si="32"/>
        <v>0</v>
      </c>
      <c r="N123" s="718">
        <f t="shared" si="32"/>
        <v>0</v>
      </c>
      <c r="O123" s="716">
        <f t="shared" si="32"/>
        <v>0</v>
      </c>
      <c r="P123" s="717">
        <f t="shared" si="32"/>
        <v>0</v>
      </c>
      <c r="Q123" s="718">
        <f t="shared" si="32"/>
        <v>0</v>
      </c>
      <c r="R123" s="716">
        <f t="shared" si="32"/>
        <v>0</v>
      </c>
    </row>
    <row r="124" spans="1:18" s="642" customFormat="1" ht="12" customHeight="1">
      <c r="A124" s="662" t="s">
        <v>89</v>
      </c>
      <c r="B124" s="720" t="s">
        <v>58</v>
      </c>
      <c r="C124" s="664">
        <f>SUM(D124:F124)</f>
        <v>1000000</v>
      </c>
      <c r="D124" s="732">
        <f t="shared" si="23"/>
        <v>1000000</v>
      </c>
      <c r="E124" s="733">
        <f t="shared" si="23"/>
        <v>0</v>
      </c>
      <c r="F124" s="667">
        <f t="shared" si="23"/>
        <v>0</v>
      </c>
      <c r="G124" s="734">
        <v>1000000</v>
      </c>
      <c r="H124" s="735"/>
      <c r="I124" s="736"/>
      <c r="J124" s="734"/>
      <c r="K124" s="735"/>
      <c r="L124" s="737"/>
      <c r="M124" s="738"/>
      <c r="N124" s="739"/>
      <c r="O124" s="737"/>
      <c r="P124" s="738"/>
      <c r="Q124" s="739"/>
      <c r="R124" s="737"/>
    </row>
    <row r="125" spans="1:18" s="642" customFormat="1" ht="12" customHeight="1" thickBot="1">
      <c r="A125" s="677" t="s">
        <v>90</v>
      </c>
      <c r="B125" s="744" t="s">
        <v>59</v>
      </c>
      <c r="C125" s="750">
        <f>SUM(D125:F125)</f>
        <v>0</v>
      </c>
      <c r="D125" s="732">
        <f t="shared" si="23"/>
        <v>0</v>
      </c>
      <c r="E125" s="733">
        <f t="shared" si="23"/>
        <v>0</v>
      </c>
      <c r="F125" s="667">
        <f t="shared" si="23"/>
        <v>0</v>
      </c>
      <c r="G125" s="734"/>
      <c r="H125" s="735"/>
      <c r="I125" s="736"/>
      <c r="J125" s="734"/>
      <c r="K125" s="735"/>
      <c r="L125" s="737"/>
      <c r="M125" s="738"/>
      <c r="N125" s="739"/>
      <c r="O125" s="737"/>
      <c r="P125" s="738"/>
      <c r="Q125" s="739"/>
      <c r="R125" s="737"/>
    </row>
    <row r="126" spans="1:18" s="642" customFormat="1" ht="12" customHeight="1" thickBot="1">
      <c r="A126" s="653" t="s">
        <v>21</v>
      </c>
      <c r="B126" s="749" t="s">
        <v>390</v>
      </c>
      <c r="C126" s="683">
        <f>+C93+C109+C123</f>
        <v>332818632</v>
      </c>
      <c r="D126" s="659">
        <f aca="true" t="shared" si="33" ref="D126:R126">+D93+D109+D123</f>
        <v>332118632</v>
      </c>
      <c r="E126" s="660">
        <f t="shared" si="33"/>
        <v>700000</v>
      </c>
      <c r="F126" s="658">
        <f t="shared" si="33"/>
        <v>0</v>
      </c>
      <c r="G126" s="659">
        <f t="shared" si="33"/>
        <v>299550632</v>
      </c>
      <c r="H126" s="660">
        <f t="shared" si="33"/>
        <v>700000</v>
      </c>
      <c r="I126" s="658">
        <f t="shared" si="33"/>
        <v>0</v>
      </c>
      <c r="J126" s="659">
        <f t="shared" si="33"/>
        <v>32568000</v>
      </c>
      <c r="K126" s="660">
        <f t="shared" si="33"/>
        <v>0</v>
      </c>
      <c r="L126" s="716">
        <f t="shared" si="33"/>
        <v>0</v>
      </c>
      <c r="M126" s="717">
        <f t="shared" si="33"/>
        <v>0</v>
      </c>
      <c r="N126" s="718">
        <f t="shared" si="33"/>
        <v>0</v>
      </c>
      <c r="O126" s="716">
        <f t="shared" si="33"/>
        <v>0</v>
      </c>
      <c r="P126" s="717">
        <f t="shared" si="33"/>
        <v>0</v>
      </c>
      <c r="Q126" s="718">
        <f t="shared" si="33"/>
        <v>0</v>
      </c>
      <c r="R126" s="716">
        <f t="shared" si="33"/>
        <v>0</v>
      </c>
    </row>
    <row r="127" spans="1:18" s="642" customFormat="1" ht="12" customHeight="1" thickBot="1">
      <c r="A127" s="653" t="s">
        <v>22</v>
      </c>
      <c r="B127" s="749" t="s">
        <v>391</v>
      </c>
      <c r="C127" s="683">
        <f>+C128+C129+C130</f>
        <v>9000000</v>
      </c>
      <c r="D127" s="659">
        <f aca="true" t="shared" si="34" ref="D127:R127">+D128+D129+D130</f>
        <v>9000000</v>
      </c>
      <c r="E127" s="660">
        <f t="shared" si="34"/>
        <v>0</v>
      </c>
      <c r="F127" s="658">
        <f t="shared" si="34"/>
        <v>0</v>
      </c>
      <c r="G127" s="659">
        <f t="shared" si="34"/>
        <v>9000000</v>
      </c>
      <c r="H127" s="660">
        <f t="shared" si="34"/>
        <v>0</v>
      </c>
      <c r="I127" s="658">
        <f t="shared" si="34"/>
        <v>0</v>
      </c>
      <c r="J127" s="659">
        <f t="shared" si="34"/>
        <v>0</v>
      </c>
      <c r="K127" s="660">
        <f t="shared" si="34"/>
        <v>0</v>
      </c>
      <c r="L127" s="716">
        <f t="shared" si="34"/>
        <v>0</v>
      </c>
      <c r="M127" s="717">
        <f t="shared" si="34"/>
        <v>0</v>
      </c>
      <c r="N127" s="718">
        <f t="shared" si="34"/>
        <v>0</v>
      </c>
      <c r="O127" s="716">
        <f t="shared" si="34"/>
        <v>0</v>
      </c>
      <c r="P127" s="717">
        <f t="shared" si="34"/>
        <v>0</v>
      </c>
      <c r="Q127" s="718">
        <f t="shared" si="34"/>
        <v>0</v>
      </c>
      <c r="R127" s="716">
        <f t="shared" si="34"/>
        <v>0</v>
      </c>
    </row>
    <row r="128" spans="1:18" s="91" customFormat="1" ht="12" customHeight="1">
      <c r="A128" s="662" t="s">
        <v>93</v>
      </c>
      <c r="B128" s="720" t="s">
        <v>392</v>
      </c>
      <c r="C128" s="731">
        <f>SUM(D128:F128)</f>
        <v>0</v>
      </c>
      <c r="D128" s="732">
        <f t="shared" si="23"/>
        <v>0</v>
      </c>
      <c r="E128" s="733">
        <f t="shared" si="23"/>
        <v>0</v>
      </c>
      <c r="F128" s="667">
        <f t="shared" si="23"/>
        <v>0</v>
      </c>
      <c r="G128" s="751"/>
      <c r="H128" s="752"/>
      <c r="I128" s="670"/>
      <c r="J128" s="751"/>
      <c r="K128" s="752"/>
      <c r="L128" s="753"/>
      <c r="M128" s="754"/>
      <c r="N128" s="755"/>
      <c r="O128" s="753"/>
      <c r="P128" s="754"/>
      <c r="Q128" s="755"/>
      <c r="R128" s="753"/>
    </row>
    <row r="129" spans="1:18" s="642" customFormat="1" ht="12" customHeight="1">
      <c r="A129" s="662" t="s">
        <v>94</v>
      </c>
      <c r="B129" s="720" t="s">
        <v>393</v>
      </c>
      <c r="C129" s="731">
        <f>SUM(D129:F129)</f>
        <v>9000000</v>
      </c>
      <c r="D129" s="732">
        <f t="shared" si="23"/>
        <v>9000000</v>
      </c>
      <c r="E129" s="733">
        <f t="shared" si="23"/>
        <v>0</v>
      </c>
      <c r="F129" s="667">
        <f t="shared" si="23"/>
        <v>0</v>
      </c>
      <c r="G129" s="734">
        <v>9000000</v>
      </c>
      <c r="H129" s="735"/>
      <c r="I129" s="736"/>
      <c r="J129" s="734"/>
      <c r="K129" s="735"/>
      <c r="L129" s="737"/>
      <c r="M129" s="738"/>
      <c r="N129" s="739"/>
      <c r="O129" s="737"/>
      <c r="P129" s="738"/>
      <c r="Q129" s="739"/>
      <c r="R129" s="737"/>
    </row>
    <row r="130" spans="1:18" s="642" customFormat="1" ht="12" customHeight="1" thickBot="1">
      <c r="A130" s="743" t="s">
        <v>95</v>
      </c>
      <c r="B130" s="756" t="s">
        <v>394</v>
      </c>
      <c r="C130" s="731">
        <f>SUM(D130:F130)</f>
        <v>0</v>
      </c>
      <c r="D130" s="732">
        <f t="shared" si="23"/>
        <v>0</v>
      </c>
      <c r="E130" s="733">
        <f t="shared" si="23"/>
        <v>0</v>
      </c>
      <c r="F130" s="667">
        <f t="shared" si="23"/>
        <v>0</v>
      </c>
      <c r="G130" s="734"/>
      <c r="H130" s="735"/>
      <c r="I130" s="736"/>
      <c r="J130" s="734"/>
      <c r="K130" s="735"/>
      <c r="L130" s="737"/>
      <c r="M130" s="738"/>
      <c r="N130" s="739"/>
      <c r="O130" s="737"/>
      <c r="P130" s="738"/>
      <c r="Q130" s="739"/>
      <c r="R130" s="737"/>
    </row>
    <row r="131" spans="1:18" s="642" customFormat="1" ht="12" customHeight="1" thickBot="1">
      <c r="A131" s="653" t="s">
        <v>23</v>
      </c>
      <c r="B131" s="749" t="s">
        <v>438</v>
      </c>
      <c r="C131" s="683">
        <f>+C132+C133+C134+C135</f>
        <v>0</v>
      </c>
      <c r="D131" s="659">
        <f aca="true" t="shared" si="35" ref="D131:R131">+D132+D133+D134+D135</f>
        <v>0</v>
      </c>
      <c r="E131" s="660">
        <f t="shared" si="35"/>
        <v>0</v>
      </c>
      <c r="F131" s="658">
        <f t="shared" si="35"/>
        <v>0</v>
      </c>
      <c r="G131" s="659">
        <f t="shared" si="35"/>
        <v>0</v>
      </c>
      <c r="H131" s="660">
        <f t="shared" si="35"/>
        <v>0</v>
      </c>
      <c r="I131" s="658">
        <f t="shared" si="35"/>
        <v>0</v>
      </c>
      <c r="J131" s="659">
        <f t="shared" si="35"/>
        <v>0</v>
      </c>
      <c r="K131" s="660">
        <f t="shared" si="35"/>
        <v>0</v>
      </c>
      <c r="L131" s="716">
        <f t="shared" si="35"/>
        <v>0</v>
      </c>
      <c r="M131" s="717">
        <f t="shared" si="35"/>
        <v>0</v>
      </c>
      <c r="N131" s="718">
        <f t="shared" si="35"/>
        <v>0</v>
      </c>
      <c r="O131" s="716">
        <f t="shared" si="35"/>
        <v>0</v>
      </c>
      <c r="P131" s="717">
        <f t="shared" si="35"/>
        <v>0</v>
      </c>
      <c r="Q131" s="718">
        <f t="shared" si="35"/>
        <v>0</v>
      </c>
      <c r="R131" s="716">
        <f t="shared" si="35"/>
        <v>0</v>
      </c>
    </row>
    <row r="132" spans="1:18" s="642" customFormat="1" ht="12" customHeight="1">
      <c r="A132" s="662" t="s">
        <v>96</v>
      </c>
      <c r="B132" s="720" t="s">
        <v>395</v>
      </c>
      <c r="C132" s="731">
        <f>SUM(D132:F132)</f>
        <v>0</v>
      </c>
      <c r="D132" s="732">
        <f t="shared" si="23"/>
        <v>0</v>
      </c>
      <c r="E132" s="733">
        <f t="shared" si="23"/>
        <v>0</v>
      </c>
      <c r="F132" s="667">
        <f t="shared" si="23"/>
        <v>0</v>
      </c>
      <c r="G132" s="734"/>
      <c r="H132" s="735"/>
      <c r="I132" s="736"/>
      <c r="J132" s="734"/>
      <c r="K132" s="735"/>
      <c r="L132" s="737"/>
      <c r="M132" s="738"/>
      <c r="N132" s="739"/>
      <c r="O132" s="737"/>
      <c r="P132" s="738"/>
      <c r="Q132" s="739"/>
      <c r="R132" s="737"/>
    </row>
    <row r="133" spans="1:18" s="642" customFormat="1" ht="12" customHeight="1">
      <c r="A133" s="662" t="s">
        <v>97</v>
      </c>
      <c r="B133" s="720" t="s">
        <v>396</v>
      </c>
      <c r="C133" s="731">
        <f>SUM(D133:F133)</f>
        <v>0</v>
      </c>
      <c r="D133" s="732">
        <f t="shared" si="23"/>
        <v>0</v>
      </c>
      <c r="E133" s="733">
        <f t="shared" si="23"/>
        <v>0</v>
      </c>
      <c r="F133" s="667">
        <f t="shared" si="23"/>
        <v>0</v>
      </c>
      <c r="G133" s="734"/>
      <c r="H133" s="735"/>
      <c r="I133" s="736"/>
      <c r="J133" s="734"/>
      <c r="K133" s="735"/>
      <c r="L133" s="737"/>
      <c r="M133" s="738"/>
      <c r="N133" s="739"/>
      <c r="O133" s="737"/>
      <c r="P133" s="738"/>
      <c r="Q133" s="739"/>
      <c r="R133" s="737"/>
    </row>
    <row r="134" spans="1:18" s="642" customFormat="1" ht="12" customHeight="1">
      <c r="A134" s="662" t="s">
        <v>300</v>
      </c>
      <c r="B134" s="720" t="s">
        <v>397</v>
      </c>
      <c r="C134" s="731">
        <f>SUM(D134:F134)</f>
        <v>0</v>
      </c>
      <c r="D134" s="732">
        <f t="shared" si="23"/>
        <v>0</v>
      </c>
      <c r="E134" s="733">
        <f t="shared" si="23"/>
        <v>0</v>
      </c>
      <c r="F134" s="667">
        <f t="shared" si="23"/>
        <v>0</v>
      </c>
      <c r="G134" s="734"/>
      <c r="H134" s="735"/>
      <c r="I134" s="736"/>
      <c r="J134" s="734"/>
      <c r="K134" s="735"/>
      <c r="L134" s="737"/>
      <c r="M134" s="738"/>
      <c r="N134" s="739"/>
      <c r="O134" s="737"/>
      <c r="P134" s="738"/>
      <c r="Q134" s="739"/>
      <c r="R134" s="737"/>
    </row>
    <row r="135" spans="1:18" s="91" customFormat="1" ht="12" customHeight="1" thickBot="1">
      <c r="A135" s="743" t="s">
        <v>301</v>
      </c>
      <c r="B135" s="756" t="s">
        <v>398</v>
      </c>
      <c r="C135" s="731">
        <f>SUM(D135:F135)</f>
        <v>0</v>
      </c>
      <c r="D135" s="732">
        <f t="shared" si="23"/>
        <v>0</v>
      </c>
      <c r="E135" s="733">
        <f t="shared" si="23"/>
        <v>0</v>
      </c>
      <c r="F135" s="667">
        <f t="shared" si="23"/>
        <v>0</v>
      </c>
      <c r="G135" s="751"/>
      <c r="H135" s="752"/>
      <c r="I135" s="670"/>
      <c r="J135" s="751"/>
      <c r="K135" s="752"/>
      <c r="L135" s="753"/>
      <c r="M135" s="754"/>
      <c r="N135" s="755"/>
      <c r="O135" s="753"/>
      <c r="P135" s="754"/>
      <c r="Q135" s="755"/>
      <c r="R135" s="753"/>
    </row>
    <row r="136" spans="1:18" s="642" customFormat="1" ht="12" customHeight="1" thickBot="1">
      <c r="A136" s="653" t="s">
        <v>24</v>
      </c>
      <c r="B136" s="749" t="s">
        <v>399</v>
      </c>
      <c r="C136" s="685">
        <f>+C137+C138+C139+C140</f>
        <v>32377337</v>
      </c>
      <c r="D136" s="686">
        <f aca="true" t="shared" si="36" ref="D136:R136">+D137+D138+D139+D140</f>
        <v>32377337</v>
      </c>
      <c r="E136" s="687">
        <f t="shared" si="36"/>
        <v>0</v>
      </c>
      <c r="F136" s="688">
        <f t="shared" si="36"/>
        <v>0</v>
      </c>
      <c r="G136" s="686">
        <f t="shared" si="36"/>
        <v>32377337</v>
      </c>
      <c r="H136" s="687">
        <f t="shared" si="36"/>
        <v>0</v>
      </c>
      <c r="I136" s="688">
        <f t="shared" si="36"/>
        <v>0</v>
      </c>
      <c r="J136" s="686">
        <f t="shared" si="36"/>
        <v>0</v>
      </c>
      <c r="K136" s="687">
        <f t="shared" si="36"/>
        <v>0</v>
      </c>
      <c r="L136" s="757">
        <f t="shared" si="36"/>
        <v>0</v>
      </c>
      <c r="M136" s="758">
        <f t="shared" si="36"/>
        <v>0</v>
      </c>
      <c r="N136" s="759">
        <f t="shared" si="36"/>
        <v>0</v>
      </c>
      <c r="O136" s="757">
        <f t="shared" si="36"/>
        <v>0</v>
      </c>
      <c r="P136" s="758">
        <f t="shared" si="36"/>
        <v>0</v>
      </c>
      <c r="Q136" s="759">
        <f t="shared" si="36"/>
        <v>0</v>
      </c>
      <c r="R136" s="757">
        <f t="shared" si="36"/>
        <v>0</v>
      </c>
    </row>
    <row r="137" spans="1:18" s="642" customFormat="1" ht="12.75">
      <c r="A137" s="662" t="s">
        <v>98</v>
      </c>
      <c r="B137" s="720" t="s">
        <v>400</v>
      </c>
      <c r="C137" s="731">
        <f>SUM(D137:F137)</f>
        <v>0</v>
      </c>
      <c r="D137" s="732">
        <f>SUM(G137+J137+M137+P137)</f>
        <v>0</v>
      </c>
      <c r="E137" s="733">
        <f t="shared" si="23"/>
        <v>0</v>
      </c>
      <c r="F137" s="667">
        <f t="shared" si="23"/>
        <v>0</v>
      </c>
      <c r="G137" s="734"/>
      <c r="H137" s="735"/>
      <c r="I137" s="736"/>
      <c r="J137" s="734"/>
      <c r="K137" s="735"/>
      <c r="L137" s="737"/>
      <c r="M137" s="738"/>
      <c r="N137" s="739"/>
      <c r="O137" s="737"/>
      <c r="P137" s="738"/>
      <c r="Q137" s="739"/>
      <c r="R137" s="737"/>
    </row>
    <row r="138" spans="1:18" s="642" customFormat="1" ht="12" customHeight="1">
      <c r="A138" s="662" t="s">
        <v>99</v>
      </c>
      <c r="B138" s="720" t="s">
        <v>409</v>
      </c>
      <c r="C138" s="731">
        <f>SUM(D138:F138)</f>
        <v>2809337</v>
      </c>
      <c r="D138" s="732">
        <f t="shared" si="23"/>
        <v>2809337</v>
      </c>
      <c r="E138" s="733">
        <f t="shared" si="23"/>
        <v>0</v>
      </c>
      <c r="F138" s="667">
        <f t="shared" si="23"/>
        <v>0</v>
      </c>
      <c r="G138" s="734">
        <v>2809337</v>
      </c>
      <c r="H138" s="735"/>
      <c r="I138" s="736"/>
      <c r="J138" s="734"/>
      <c r="K138" s="735"/>
      <c r="L138" s="737"/>
      <c r="M138" s="738"/>
      <c r="N138" s="739"/>
      <c r="O138" s="737"/>
      <c r="P138" s="738"/>
      <c r="Q138" s="739"/>
      <c r="R138" s="737"/>
    </row>
    <row r="139" spans="1:18" s="91" customFormat="1" ht="12" customHeight="1">
      <c r="A139" s="662" t="s">
        <v>312</v>
      </c>
      <c r="B139" s="678" t="s">
        <v>507</v>
      </c>
      <c r="C139" s="731">
        <f>SUM(D139:F139)</f>
        <v>29568000</v>
      </c>
      <c r="D139" s="732">
        <f aca="true" t="shared" si="37" ref="D139:F150">SUM(G139+J139+M139+P139)</f>
        <v>29568000</v>
      </c>
      <c r="E139" s="733">
        <f t="shared" si="37"/>
        <v>0</v>
      </c>
      <c r="F139" s="667">
        <f t="shared" si="37"/>
        <v>0</v>
      </c>
      <c r="G139" s="751">
        <v>29568000</v>
      </c>
      <c r="H139" s="752"/>
      <c r="I139" s="670"/>
      <c r="J139" s="751"/>
      <c r="K139" s="752"/>
      <c r="L139" s="753"/>
      <c r="M139" s="754"/>
      <c r="N139" s="755"/>
      <c r="O139" s="753"/>
      <c r="P139" s="754"/>
      <c r="Q139" s="755"/>
      <c r="R139" s="753"/>
    </row>
    <row r="140" spans="1:18" s="91" customFormat="1" ht="12" customHeight="1" thickBot="1">
      <c r="A140" s="743" t="s">
        <v>313</v>
      </c>
      <c r="B140" s="756" t="s">
        <v>401</v>
      </c>
      <c r="C140" s="731">
        <f>SUM(D140:F140)</f>
        <v>0</v>
      </c>
      <c r="D140" s="732">
        <f t="shared" si="37"/>
        <v>0</v>
      </c>
      <c r="E140" s="733">
        <f t="shared" si="37"/>
        <v>0</v>
      </c>
      <c r="F140" s="667">
        <f t="shared" si="37"/>
        <v>0</v>
      </c>
      <c r="G140" s="751"/>
      <c r="H140" s="752"/>
      <c r="I140" s="670"/>
      <c r="J140" s="751"/>
      <c r="K140" s="752"/>
      <c r="L140" s="753"/>
      <c r="M140" s="754"/>
      <c r="N140" s="755"/>
      <c r="O140" s="753"/>
      <c r="P140" s="754"/>
      <c r="Q140" s="755"/>
      <c r="R140" s="753"/>
    </row>
    <row r="141" spans="1:18" s="91" customFormat="1" ht="12" customHeight="1" thickBot="1">
      <c r="A141" s="653" t="s">
        <v>25</v>
      </c>
      <c r="B141" s="749" t="s">
        <v>402</v>
      </c>
      <c r="C141" s="760">
        <f>+C142+C143+C144+C145</f>
        <v>0</v>
      </c>
      <c r="D141" s="761">
        <f aca="true" t="shared" si="38" ref="D141:R141">+D142+D143+D144+D145</f>
        <v>0</v>
      </c>
      <c r="E141" s="762">
        <f t="shared" si="38"/>
        <v>0</v>
      </c>
      <c r="F141" s="763">
        <f t="shared" si="38"/>
        <v>0</v>
      </c>
      <c r="G141" s="761">
        <f t="shared" si="38"/>
        <v>0</v>
      </c>
      <c r="H141" s="762">
        <f t="shared" si="38"/>
        <v>0</v>
      </c>
      <c r="I141" s="763">
        <f t="shared" si="38"/>
        <v>0</v>
      </c>
      <c r="J141" s="761">
        <f t="shared" si="38"/>
        <v>0</v>
      </c>
      <c r="K141" s="762">
        <f t="shared" si="38"/>
        <v>0</v>
      </c>
      <c r="L141" s="764">
        <f t="shared" si="38"/>
        <v>0</v>
      </c>
      <c r="M141" s="765">
        <f t="shared" si="38"/>
        <v>0</v>
      </c>
      <c r="N141" s="766">
        <f t="shared" si="38"/>
        <v>0</v>
      </c>
      <c r="O141" s="764">
        <f t="shared" si="38"/>
        <v>0</v>
      </c>
      <c r="P141" s="765">
        <f t="shared" si="38"/>
        <v>0</v>
      </c>
      <c r="Q141" s="766">
        <f t="shared" si="38"/>
        <v>0</v>
      </c>
      <c r="R141" s="764">
        <f t="shared" si="38"/>
        <v>0</v>
      </c>
    </row>
    <row r="142" spans="1:18" s="91" customFormat="1" ht="12" customHeight="1">
      <c r="A142" s="662" t="s">
        <v>183</v>
      </c>
      <c r="B142" s="720" t="s">
        <v>403</v>
      </c>
      <c r="C142" s="731">
        <f>SUM(D142:F142)</f>
        <v>0</v>
      </c>
      <c r="D142" s="732">
        <f t="shared" si="37"/>
        <v>0</v>
      </c>
      <c r="E142" s="733">
        <f t="shared" si="37"/>
        <v>0</v>
      </c>
      <c r="F142" s="667">
        <f t="shared" si="37"/>
        <v>0</v>
      </c>
      <c r="G142" s="751"/>
      <c r="H142" s="752"/>
      <c r="I142" s="670"/>
      <c r="J142" s="751"/>
      <c r="K142" s="752"/>
      <c r="L142" s="753"/>
      <c r="M142" s="754"/>
      <c r="N142" s="755"/>
      <c r="O142" s="753"/>
      <c r="P142" s="754"/>
      <c r="Q142" s="755"/>
      <c r="R142" s="753"/>
    </row>
    <row r="143" spans="1:18" s="91" customFormat="1" ht="12" customHeight="1">
      <c r="A143" s="662" t="s">
        <v>184</v>
      </c>
      <c r="B143" s="720" t="s">
        <v>404</v>
      </c>
      <c r="C143" s="731">
        <f>SUM(D143:F143)</f>
        <v>0</v>
      </c>
      <c r="D143" s="732">
        <f t="shared" si="37"/>
        <v>0</v>
      </c>
      <c r="E143" s="733">
        <f t="shared" si="37"/>
        <v>0</v>
      </c>
      <c r="F143" s="667">
        <f t="shared" si="37"/>
        <v>0</v>
      </c>
      <c r="G143" s="751"/>
      <c r="H143" s="752"/>
      <c r="I143" s="670"/>
      <c r="J143" s="751"/>
      <c r="K143" s="752"/>
      <c r="L143" s="753"/>
      <c r="M143" s="754"/>
      <c r="N143" s="755"/>
      <c r="O143" s="753"/>
      <c r="P143" s="754"/>
      <c r="Q143" s="755"/>
      <c r="R143" s="753"/>
    </row>
    <row r="144" spans="1:18" s="91" customFormat="1" ht="12" customHeight="1">
      <c r="A144" s="662" t="s">
        <v>232</v>
      </c>
      <c r="B144" s="720" t="s">
        <v>405</v>
      </c>
      <c r="C144" s="731">
        <f>SUM(D144:F144)</f>
        <v>0</v>
      </c>
      <c r="D144" s="732">
        <f t="shared" si="37"/>
        <v>0</v>
      </c>
      <c r="E144" s="733">
        <f t="shared" si="37"/>
        <v>0</v>
      </c>
      <c r="F144" s="667">
        <f t="shared" si="37"/>
        <v>0</v>
      </c>
      <c r="G144" s="751"/>
      <c r="H144" s="752"/>
      <c r="I144" s="670"/>
      <c r="J144" s="751"/>
      <c r="K144" s="752"/>
      <c r="L144" s="753"/>
      <c r="M144" s="754"/>
      <c r="N144" s="755"/>
      <c r="O144" s="753"/>
      <c r="P144" s="754"/>
      <c r="Q144" s="755"/>
      <c r="R144" s="753"/>
    </row>
    <row r="145" spans="1:18" s="642" customFormat="1" ht="12.75" customHeight="1" thickBot="1">
      <c r="A145" s="662" t="s">
        <v>315</v>
      </c>
      <c r="B145" s="720" t="s">
        <v>406</v>
      </c>
      <c r="C145" s="731">
        <f>SUM(D145:F145)</f>
        <v>0</v>
      </c>
      <c r="D145" s="732">
        <f t="shared" si="37"/>
        <v>0</v>
      </c>
      <c r="E145" s="733">
        <f t="shared" si="37"/>
        <v>0</v>
      </c>
      <c r="F145" s="667">
        <f t="shared" si="37"/>
        <v>0</v>
      </c>
      <c r="G145" s="734"/>
      <c r="H145" s="735"/>
      <c r="I145" s="736"/>
      <c r="J145" s="734"/>
      <c r="K145" s="735"/>
      <c r="L145" s="737"/>
      <c r="M145" s="738"/>
      <c r="N145" s="739"/>
      <c r="O145" s="737"/>
      <c r="P145" s="738"/>
      <c r="Q145" s="739"/>
      <c r="R145" s="737"/>
    </row>
    <row r="146" spans="1:18" s="642" customFormat="1" ht="12" customHeight="1" thickBot="1">
      <c r="A146" s="653" t="s">
        <v>26</v>
      </c>
      <c r="B146" s="749" t="s">
        <v>407</v>
      </c>
      <c r="C146" s="767">
        <f>+C127+C131+C136+C141</f>
        <v>41377337</v>
      </c>
      <c r="D146" s="768">
        <f aca="true" t="shared" si="39" ref="D146:R146">+D127+D131+D136+D141</f>
        <v>41377337</v>
      </c>
      <c r="E146" s="769">
        <f t="shared" si="39"/>
        <v>0</v>
      </c>
      <c r="F146" s="770">
        <f t="shared" si="39"/>
        <v>0</v>
      </c>
      <c r="G146" s="768">
        <f t="shared" si="39"/>
        <v>41377337</v>
      </c>
      <c r="H146" s="769">
        <f t="shared" si="39"/>
        <v>0</v>
      </c>
      <c r="I146" s="770">
        <f t="shared" si="39"/>
        <v>0</v>
      </c>
      <c r="J146" s="768">
        <f t="shared" si="39"/>
        <v>0</v>
      </c>
      <c r="K146" s="769">
        <f t="shared" si="39"/>
        <v>0</v>
      </c>
      <c r="L146" s="771">
        <f t="shared" si="39"/>
        <v>0</v>
      </c>
      <c r="M146" s="772">
        <f t="shared" si="39"/>
        <v>0</v>
      </c>
      <c r="N146" s="773">
        <f t="shared" si="39"/>
        <v>0</v>
      </c>
      <c r="O146" s="771">
        <f t="shared" si="39"/>
        <v>0</v>
      </c>
      <c r="P146" s="772">
        <f t="shared" si="39"/>
        <v>0</v>
      </c>
      <c r="Q146" s="773">
        <f t="shared" si="39"/>
        <v>0</v>
      </c>
      <c r="R146" s="771">
        <f t="shared" si="39"/>
        <v>0</v>
      </c>
    </row>
    <row r="147" spans="1:18" s="642" customFormat="1" ht="15" customHeight="1" thickBot="1">
      <c r="A147" s="774" t="s">
        <v>27</v>
      </c>
      <c r="B147" s="775" t="s">
        <v>408</v>
      </c>
      <c r="C147" s="767">
        <f>+C126+C146</f>
        <v>374195969</v>
      </c>
      <c r="D147" s="768">
        <f aca="true" t="shared" si="40" ref="D147:R147">+D126+D146</f>
        <v>373495969</v>
      </c>
      <c r="E147" s="769">
        <f t="shared" si="40"/>
        <v>700000</v>
      </c>
      <c r="F147" s="770">
        <f t="shared" si="40"/>
        <v>0</v>
      </c>
      <c r="G147" s="768">
        <f t="shared" si="40"/>
        <v>340927969</v>
      </c>
      <c r="H147" s="769">
        <f t="shared" si="40"/>
        <v>700000</v>
      </c>
      <c r="I147" s="770">
        <f t="shared" si="40"/>
        <v>0</v>
      </c>
      <c r="J147" s="768">
        <f t="shared" si="40"/>
        <v>32568000</v>
      </c>
      <c r="K147" s="769">
        <f t="shared" si="40"/>
        <v>0</v>
      </c>
      <c r="L147" s="771">
        <f t="shared" si="40"/>
        <v>0</v>
      </c>
      <c r="M147" s="772">
        <f t="shared" si="40"/>
        <v>0</v>
      </c>
      <c r="N147" s="773">
        <f t="shared" si="40"/>
        <v>0</v>
      </c>
      <c r="O147" s="771">
        <f t="shared" si="40"/>
        <v>0</v>
      </c>
      <c r="P147" s="772">
        <f t="shared" si="40"/>
        <v>0</v>
      </c>
      <c r="Q147" s="773">
        <f t="shared" si="40"/>
        <v>0</v>
      </c>
      <c r="R147" s="771">
        <f t="shared" si="40"/>
        <v>0</v>
      </c>
    </row>
    <row r="148" spans="1:18" s="642" customFormat="1" ht="13.5" thickBot="1">
      <c r="A148" s="776"/>
      <c r="B148" s="777"/>
      <c r="C148" s="778"/>
      <c r="D148" s="732"/>
      <c r="E148" s="733"/>
      <c r="F148" s="667"/>
      <c r="G148" s="734"/>
      <c r="H148" s="735"/>
      <c r="I148" s="736"/>
      <c r="J148" s="734"/>
      <c r="K148" s="735"/>
      <c r="L148" s="737"/>
      <c r="M148" s="738"/>
      <c r="N148" s="739"/>
      <c r="O148" s="737"/>
      <c r="P148" s="738"/>
      <c r="Q148" s="739"/>
      <c r="R148" s="737"/>
    </row>
    <row r="149" spans="1:18" s="642" customFormat="1" ht="15" customHeight="1" thickBot="1">
      <c r="A149" s="192" t="s">
        <v>207</v>
      </c>
      <c r="B149" s="376"/>
      <c r="C149" s="377">
        <f>SUM(D149:F149)</f>
        <v>66</v>
      </c>
      <c r="D149" s="779">
        <f t="shared" si="37"/>
        <v>66</v>
      </c>
      <c r="E149" s="780">
        <f t="shared" si="37"/>
        <v>0</v>
      </c>
      <c r="F149" s="781">
        <f t="shared" si="37"/>
        <v>0</v>
      </c>
      <c r="G149" s="782">
        <v>56</v>
      </c>
      <c r="H149" s="783"/>
      <c r="I149" s="784"/>
      <c r="J149" s="782">
        <v>10</v>
      </c>
      <c r="K149" s="783"/>
      <c r="L149" s="785"/>
      <c r="M149" s="786"/>
      <c r="N149" s="787"/>
      <c r="O149" s="785"/>
      <c r="P149" s="786"/>
      <c r="Q149" s="787"/>
      <c r="R149" s="785"/>
    </row>
    <row r="150" spans="1:18" s="642" customFormat="1" ht="14.25" customHeight="1" thickBot="1">
      <c r="A150" s="192" t="s">
        <v>208</v>
      </c>
      <c r="B150" s="376"/>
      <c r="C150" s="377">
        <f>SUM(D150:F150)</f>
        <v>40</v>
      </c>
      <c r="D150" s="788">
        <f t="shared" si="37"/>
        <v>40</v>
      </c>
      <c r="E150" s="789">
        <f t="shared" si="37"/>
        <v>0</v>
      </c>
      <c r="F150" s="790">
        <f t="shared" si="37"/>
        <v>0</v>
      </c>
      <c r="G150" s="791">
        <v>40</v>
      </c>
      <c r="H150" s="792"/>
      <c r="I150" s="793"/>
      <c r="J150" s="791">
        <v>0</v>
      </c>
      <c r="K150" s="792"/>
      <c r="L150" s="794"/>
      <c r="M150" s="795"/>
      <c r="N150" s="796"/>
      <c r="O150" s="794"/>
      <c r="P150" s="795"/>
      <c r="Q150" s="796"/>
      <c r="R150" s="794"/>
    </row>
    <row r="151" spans="1:3" s="642" customFormat="1" ht="12.75">
      <c r="A151" s="776"/>
      <c r="B151" s="797"/>
      <c r="C151" s="798"/>
    </row>
    <row r="152" spans="1:3" s="642" customFormat="1" ht="12.75">
      <c r="A152" s="776"/>
      <c r="B152" s="797"/>
      <c r="C152" s="798"/>
    </row>
  </sheetData>
  <sheetProtection formatCells="0"/>
  <mergeCells count="11">
    <mergeCell ref="J4:L4"/>
    <mergeCell ref="M4:O4"/>
    <mergeCell ref="B91:R91"/>
    <mergeCell ref="G89:I89"/>
    <mergeCell ref="J89:L89"/>
    <mergeCell ref="M89:O89"/>
    <mergeCell ref="B2:R3"/>
    <mergeCell ref="P4:R4"/>
    <mergeCell ref="P89:R89"/>
    <mergeCell ref="D4:F4"/>
    <mergeCell ref="G4:I4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8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6">
      <selection activeCell="C20" sqref="C20"/>
    </sheetView>
  </sheetViews>
  <sheetFormatPr defaultColWidth="9.00390625" defaultRowHeight="12.75"/>
  <cols>
    <col min="1" max="1" width="5.50390625" style="33" customWidth="1"/>
    <col min="2" max="2" width="33.125" style="33" customWidth="1"/>
    <col min="3" max="3" width="12.375" style="33" customWidth="1"/>
    <col min="4" max="4" width="11.50390625" style="33" customWidth="1"/>
    <col min="5" max="5" width="11.375" style="33" customWidth="1"/>
    <col min="6" max="6" width="11.00390625" style="33" customWidth="1"/>
    <col min="7" max="7" width="14.375" style="33" customWidth="1"/>
    <col min="8" max="16384" width="9.375" style="33" customWidth="1"/>
  </cols>
  <sheetData>
    <row r="1" spans="1:7" ht="43.5" customHeight="1">
      <c r="A1" s="862" t="s">
        <v>2</v>
      </c>
      <c r="B1" s="862"/>
      <c r="C1" s="862"/>
      <c r="D1" s="862"/>
      <c r="E1" s="862"/>
      <c r="F1" s="862"/>
      <c r="G1" s="862"/>
    </row>
    <row r="3" spans="1:7" s="123" customFormat="1" ht="27" customHeight="1">
      <c r="A3" s="121" t="s">
        <v>212</v>
      </c>
      <c r="B3" s="122"/>
      <c r="C3" s="866" t="s">
        <v>497</v>
      </c>
      <c r="D3" s="866"/>
      <c r="E3" s="866"/>
      <c r="F3" s="866"/>
      <c r="G3" s="866"/>
    </row>
    <row r="4" spans="1:7" s="123" customFormat="1" ht="15.75">
      <c r="A4" s="122"/>
      <c r="B4" s="122"/>
      <c r="C4" s="122"/>
      <c r="D4" s="122"/>
      <c r="E4" s="122"/>
      <c r="F4" s="122"/>
      <c r="G4" s="122"/>
    </row>
    <row r="5" spans="1:7" s="123" customFormat="1" ht="24.75" customHeight="1">
      <c r="A5" s="121" t="s">
        <v>214</v>
      </c>
      <c r="B5" s="122"/>
      <c r="C5" s="866" t="s">
        <v>213</v>
      </c>
      <c r="D5" s="866"/>
      <c r="E5" s="866"/>
      <c r="F5" s="866"/>
      <c r="G5" s="122"/>
    </row>
    <row r="6" spans="1:7" s="124" customFormat="1" ht="12.75">
      <c r="A6" s="177"/>
      <c r="B6" s="177"/>
      <c r="C6" s="177"/>
      <c r="D6" s="177"/>
      <c r="E6" s="177"/>
      <c r="F6" s="177"/>
      <c r="G6" s="177"/>
    </row>
    <row r="7" spans="1:7" s="125" customFormat="1" ht="21" customHeight="1">
      <c r="A7" s="863" t="s">
        <v>681</v>
      </c>
      <c r="B7" s="863"/>
      <c r="C7" s="863"/>
      <c r="D7" s="863"/>
      <c r="E7" s="193"/>
      <c r="F7" s="193"/>
      <c r="G7" s="193"/>
    </row>
    <row r="8" spans="1:7" s="125" customFormat="1" ht="22.5" customHeight="1" thickBot="1">
      <c r="A8" s="865" t="s">
        <v>655</v>
      </c>
      <c r="B8" s="865"/>
      <c r="C8" s="865"/>
      <c r="D8" s="865"/>
      <c r="E8" s="865"/>
      <c r="F8" s="193"/>
      <c r="G8" s="193"/>
    </row>
    <row r="9" spans="1:7" s="72" customFormat="1" ht="42" customHeight="1" thickBot="1">
      <c r="A9" s="158" t="s">
        <v>16</v>
      </c>
      <c r="B9" s="159" t="s">
        <v>215</v>
      </c>
      <c r="C9" s="159" t="s">
        <v>216</v>
      </c>
      <c r="D9" s="159" t="s">
        <v>217</v>
      </c>
      <c r="E9" s="159" t="s">
        <v>218</v>
      </c>
      <c r="F9" s="159" t="s">
        <v>219</v>
      </c>
      <c r="G9" s="160" t="s">
        <v>53</v>
      </c>
    </row>
    <row r="10" spans="1:7" ht="24" customHeight="1">
      <c r="A10" s="194" t="s">
        <v>18</v>
      </c>
      <c r="B10" s="166" t="s">
        <v>220</v>
      </c>
      <c r="C10" s="126" t="s">
        <v>460</v>
      </c>
      <c r="D10" s="126" t="s">
        <v>460</v>
      </c>
      <c r="E10" s="126" t="s">
        <v>460</v>
      </c>
      <c r="F10" s="126" t="s">
        <v>460</v>
      </c>
      <c r="G10" s="195">
        <f>SUM(C10:F10)</f>
        <v>0</v>
      </c>
    </row>
    <row r="11" spans="1:7" ht="24" customHeight="1">
      <c r="A11" s="196" t="s">
        <v>19</v>
      </c>
      <c r="B11" s="167" t="s">
        <v>221</v>
      </c>
      <c r="C11" s="127" t="s">
        <v>460</v>
      </c>
      <c r="D11" s="127" t="s">
        <v>460</v>
      </c>
      <c r="E11" s="127" t="s">
        <v>460</v>
      </c>
      <c r="F11" s="127" t="s">
        <v>460</v>
      </c>
      <c r="G11" s="197">
        <f aca="true" t="shared" si="0" ref="G11:G16">SUM(C11:F11)</f>
        <v>0</v>
      </c>
    </row>
    <row r="12" spans="1:7" ht="24" customHeight="1">
      <c r="A12" s="196" t="s">
        <v>20</v>
      </c>
      <c r="B12" s="167" t="s">
        <v>222</v>
      </c>
      <c r="C12" s="127" t="s">
        <v>460</v>
      </c>
      <c r="D12" s="127" t="s">
        <v>460</v>
      </c>
      <c r="E12" s="127" t="s">
        <v>460</v>
      </c>
      <c r="F12" s="127" t="s">
        <v>460</v>
      </c>
      <c r="G12" s="197">
        <f t="shared" si="0"/>
        <v>0</v>
      </c>
    </row>
    <row r="13" spans="1:7" ht="24" customHeight="1">
      <c r="A13" s="196" t="s">
        <v>21</v>
      </c>
      <c r="B13" s="167" t="s">
        <v>223</v>
      </c>
      <c r="C13" s="127" t="s">
        <v>460</v>
      </c>
      <c r="D13" s="127" t="s">
        <v>460</v>
      </c>
      <c r="E13" s="127" t="s">
        <v>460</v>
      </c>
      <c r="F13" s="127" t="s">
        <v>460</v>
      </c>
      <c r="G13" s="197">
        <f t="shared" si="0"/>
        <v>0</v>
      </c>
    </row>
    <row r="14" spans="1:7" ht="24" customHeight="1">
      <c r="A14" s="196" t="s">
        <v>22</v>
      </c>
      <c r="B14" s="167" t="s">
        <v>224</v>
      </c>
      <c r="C14" s="127" t="s">
        <v>460</v>
      </c>
      <c r="D14" s="127" t="s">
        <v>460</v>
      </c>
      <c r="E14" s="127" t="s">
        <v>460</v>
      </c>
      <c r="F14" s="127" t="s">
        <v>460</v>
      </c>
      <c r="G14" s="197">
        <f t="shared" si="0"/>
        <v>0</v>
      </c>
    </row>
    <row r="15" spans="1:7" ht="24" customHeight="1" thickBot="1">
      <c r="A15" s="198" t="s">
        <v>23</v>
      </c>
      <c r="B15" s="199" t="s">
        <v>225</v>
      </c>
      <c r="C15" s="127" t="s">
        <v>460</v>
      </c>
      <c r="D15" s="127" t="s">
        <v>460</v>
      </c>
      <c r="E15" s="127" t="s">
        <v>460</v>
      </c>
      <c r="F15" s="127" t="s">
        <v>460</v>
      </c>
      <c r="G15" s="200">
        <f t="shared" si="0"/>
        <v>0</v>
      </c>
    </row>
    <row r="16" spans="1:7" s="128" customFormat="1" ht="24" customHeight="1" thickBot="1">
      <c r="A16" s="201" t="s">
        <v>24</v>
      </c>
      <c r="B16" s="202" t="s">
        <v>53</v>
      </c>
      <c r="C16" s="203">
        <f>SUM(C10:C15)</f>
        <v>0</v>
      </c>
      <c r="D16" s="203">
        <f>SUM(D10:D15)</f>
        <v>0</v>
      </c>
      <c r="E16" s="203">
        <f>SUM(E10:E15)</f>
        <v>0</v>
      </c>
      <c r="F16" s="203">
        <f>SUM(F10:F15)</f>
        <v>0</v>
      </c>
      <c r="G16" s="204">
        <f t="shared" si="0"/>
        <v>0</v>
      </c>
    </row>
    <row r="17" spans="1:7" s="124" customFormat="1" ht="12.75">
      <c r="A17" s="177"/>
      <c r="B17" s="177"/>
      <c r="C17" s="177"/>
      <c r="D17" s="177"/>
      <c r="E17" s="177"/>
      <c r="F17" s="177"/>
      <c r="G17" s="177"/>
    </row>
    <row r="18" spans="1:7" s="124" customFormat="1" ht="12.75">
      <c r="A18" s="177"/>
      <c r="B18" s="177"/>
      <c r="C18" s="177"/>
      <c r="D18" s="177"/>
      <c r="E18" s="177"/>
      <c r="F18" s="177"/>
      <c r="G18" s="177"/>
    </row>
    <row r="19" spans="1:7" s="124" customFormat="1" ht="12.75">
      <c r="A19" s="177"/>
      <c r="B19" s="177"/>
      <c r="C19" s="177"/>
      <c r="D19" s="177"/>
      <c r="E19" s="177"/>
      <c r="F19" s="177"/>
      <c r="G19" s="177"/>
    </row>
    <row r="20" spans="1:7" s="124" customFormat="1" ht="15.75">
      <c r="A20" s="864" t="s">
        <v>709</v>
      </c>
      <c r="B20" s="864"/>
      <c r="C20" s="177"/>
      <c r="D20" s="177"/>
      <c r="E20" s="177"/>
      <c r="F20" s="177"/>
      <c r="G20" s="177"/>
    </row>
    <row r="21" spans="1:7" s="124" customFormat="1" ht="12.75">
      <c r="A21" s="177"/>
      <c r="B21" s="177"/>
      <c r="C21" s="177"/>
      <c r="D21" s="177"/>
      <c r="E21" s="177"/>
      <c r="F21" s="177"/>
      <c r="G21" s="177"/>
    </row>
    <row r="22" spans="1:7" ht="12.75">
      <c r="A22" s="177"/>
      <c r="B22" s="177"/>
      <c r="C22" s="177"/>
      <c r="D22" s="177"/>
      <c r="E22" s="177"/>
      <c r="F22" s="177"/>
      <c r="G22" s="177"/>
    </row>
    <row r="23" spans="1:7" ht="12.75">
      <c r="A23" s="177"/>
      <c r="B23" s="177"/>
      <c r="C23" s="124"/>
      <c r="D23" s="124"/>
      <c r="E23" s="124"/>
      <c r="F23" s="124"/>
      <c r="G23" s="177"/>
    </row>
    <row r="24" spans="1:7" ht="13.5">
      <c r="A24" s="177"/>
      <c r="B24" s="177"/>
      <c r="C24" s="205"/>
      <c r="D24" s="206" t="s">
        <v>226</v>
      </c>
      <c r="E24" s="206"/>
      <c r="F24" s="205"/>
      <c r="G24" s="177"/>
    </row>
    <row r="25" spans="3:6" ht="13.5">
      <c r="C25" s="129"/>
      <c r="D25" s="130"/>
      <c r="E25" s="130"/>
      <c r="F25" s="129"/>
    </row>
    <row r="26" spans="3:6" ht="13.5">
      <c r="C26" s="129"/>
      <c r="D26" s="130"/>
      <c r="E26" s="130"/>
      <c r="F26" s="129"/>
    </row>
  </sheetData>
  <sheetProtection/>
  <mergeCells count="6">
    <mergeCell ref="A1:G1"/>
    <mergeCell ref="A7:D7"/>
    <mergeCell ref="A20:B20"/>
    <mergeCell ref="A8:E8"/>
    <mergeCell ref="C3:G3"/>
    <mergeCell ref="C5:F5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1/2021. (II.19.)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91"/>
  <sheetViews>
    <sheetView view="pageBreakPreview" zoomScale="60" workbookViewId="0" topLeftCell="A1">
      <selection activeCell="H16" sqref="H16"/>
    </sheetView>
  </sheetViews>
  <sheetFormatPr defaultColWidth="9.00390625" defaultRowHeight="12.75"/>
  <cols>
    <col min="2" max="2" width="13.375" style="0" customWidth="1"/>
    <col min="3" max="3" width="141.125" style="0" customWidth="1"/>
  </cols>
  <sheetData>
    <row r="1" spans="1:3" ht="15.75">
      <c r="A1" s="868" t="s">
        <v>710</v>
      </c>
      <c r="B1" s="868"/>
      <c r="C1" s="869"/>
    </row>
    <row r="2" ht="15.75">
      <c r="C2" s="381"/>
    </row>
    <row r="3" spans="1:3" ht="16.5" thickBot="1">
      <c r="A3" s="868" t="s">
        <v>498</v>
      </c>
      <c r="B3" s="868"/>
      <c r="C3" s="868"/>
    </row>
    <row r="4" spans="1:3" ht="12.75">
      <c r="A4" s="392" t="s">
        <v>472</v>
      </c>
      <c r="B4" s="392"/>
      <c r="C4" s="393" t="s">
        <v>473</v>
      </c>
    </row>
    <row r="5" spans="1:3" ht="12.75">
      <c r="A5" s="394">
        <v>1</v>
      </c>
      <c r="B5" s="394"/>
      <c r="C5" s="395" t="s">
        <v>502</v>
      </c>
    </row>
    <row r="6" spans="1:3" ht="13.5" thickBot="1">
      <c r="A6" s="442" t="s">
        <v>464</v>
      </c>
      <c r="B6" s="442"/>
      <c r="C6" s="443" t="s">
        <v>501</v>
      </c>
    </row>
    <row r="8" spans="1:3" ht="15.75">
      <c r="A8" s="868" t="s">
        <v>499</v>
      </c>
      <c r="B8" s="868"/>
      <c r="C8" s="868"/>
    </row>
    <row r="9" ht="13.5" thickBot="1"/>
    <row r="10" spans="1:3" ht="15.75" thickBot="1">
      <c r="A10" s="574" t="s">
        <v>470</v>
      </c>
      <c r="B10" s="575">
        <v>11130</v>
      </c>
      <c r="C10" s="576" t="s">
        <v>518</v>
      </c>
    </row>
    <row r="11" spans="1:3" ht="15.75" thickBot="1">
      <c r="A11" s="574" t="s">
        <v>464</v>
      </c>
      <c r="B11" s="577">
        <v>13320</v>
      </c>
      <c r="C11" s="578" t="s">
        <v>519</v>
      </c>
    </row>
    <row r="12" spans="1:3" ht="12.75" customHeight="1" thickBot="1">
      <c r="A12" s="574" t="s">
        <v>471</v>
      </c>
      <c r="B12" s="577">
        <v>13350</v>
      </c>
      <c r="C12" s="578" t="s">
        <v>520</v>
      </c>
    </row>
    <row r="13" spans="1:3" ht="14.25" customHeight="1" thickBot="1">
      <c r="A13" s="574" t="s">
        <v>465</v>
      </c>
      <c r="B13" s="577">
        <v>13360</v>
      </c>
      <c r="C13" s="578" t="s">
        <v>521</v>
      </c>
    </row>
    <row r="14" spans="1:3" ht="15.75" thickBot="1">
      <c r="A14" s="574" t="s">
        <v>474</v>
      </c>
      <c r="B14" s="577">
        <v>16080</v>
      </c>
      <c r="C14" s="578" t="s">
        <v>522</v>
      </c>
    </row>
    <row r="15" spans="1:3" ht="15.75" thickBot="1">
      <c r="A15" s="574" t="s">
        <v>466</v>
      </c>
      <c r="B15" s="577">
        <v>18010</v>
      </c>
      <c r="C15" s="578" t="s">
        <v>634</v>
      </c>
    </row>
    <row r="16" spans="1:3" ht="15.75" thickBot="1">
      <c r="A16" s="574" t="s">
        <v>475</v>
      </c>
      <c r="B16" s="577">
        <v>18030</v>
      </c>
      <c r="C16" s="578" t="s">
        <v>635</v>
      </c>
    </row>
    <row r="17" spans="1:3" ht="15.75" thickBot="1">
      <c r="A17" s="574" t="s">
        <v>467</v>
      </c>
      <c r="B17" s="577">
        <v>22010</v>
      </c>
      <c r="C17" s="578" t="s">
        <v>523</v>
      </c>
    </row>
    <row r="18" spans="1:3" ht="15.75" thickBot="1">
      <c r="A18" s="574" t="s">
        <v>476</v>
      </c>
      <c r="B18" s="577">
        <v>31030</v>
      </c>
      <c r="C18" s="578" t="s">
        <v>524</v>
      </c>
    </row>
    <row r="19" spans="1:3" ht="15.75" thickBot="1">
      <c r="A19" s="574" t="s">
        <v>469</v>
      </c>
      <c r="B19" s="577">
        <v>41140</v>
      </c>
      <c r="C19" s="578" t="s">
        <v>525</v>
      </c>
    </row>
    <row r="20" spans="1:3" ht="15.75" thickBot="1">
      <c r="A20" s="574" t="s">
        <v>477</v>
      </c>
      <c r="B20" s="577">
        <v>41231</v>
      </c>
      <c r="C20" s="578" t="s">
        <v>526</v>
      </c>
    </row>
    <row r="21" spans="1:3" ht="15.75" thickBot="1">
      <c r="A21" s="574" t="s">
        <v>478</v>
      </c>
      <c r="B21" s="577">
        <v>41232</v>
      </c>
      <c r="C21" s="578" t="s">
        <v>527</v>
      </c>
    </row>
    <row r="22" spans="1:3" ht="15.75" thickBot="1">
      <c r="A22" s="574" t="s">
        <v>479</v>
      </c>
      <c r="B22" s="577">
        <v>41233</v>
      </c>
      <c r="C22" s="578" t="s">
        <v>528</v>
      </c>
    </row>
    <row r="23" spans="1:3" ht="15.75" thickBot="1">
      <c r="A23" s="574" t="s">
        <v>480</v>
      </c>
      <c r="B23" s="577">
        <v>41236</v>
      </c>
      <c r="C23" s="578" t="s">
        <v>636</v>
      </c>
    </row>
    <row r="24" spans="1:3" ht="15.75" thickBot="1">
      <c r="A24" s="574" t="s">
        <v>481</v>
      </c>
      <c r="B24" s="577">
        <v>41237</v>
      </c>
      <c r="C24" s="578" t="s">
        <v>637</v>
      </c>
    </row>
    <row r="25" spans="1:3" ht="15.75" thickBot="1">
      <c r="A25" s="574" t="s">
        <v>482</v>
      </c>
      <c r="B25" s="577">
        <v>42130</v>
      </c>
      <c r="C25" s="578" t="s">
        <v>529</v>
      </c>
    </row>
    <row r="26" spans="1:3" ht="15.75" thickBot="1">
      <c r="A26" s="574" t="s">
        <v>483</v>
      </c>
      <c r="B26" s="577">
        <v>44310</v>
      </c>
      <c r="C26" s="578" t="s">
        <v>530</v>
      </c>
    </row>
    <row r="27" spans="1:3" ht="15.75" thickBot="1">
      <c r="A27" s="574" t="s">
        <v>484</v>
      </c>
      <c r="B27" s="577">
        <v>45120</v>
      </c>
      <c r="C27" s="578" t="s">
        <v>531</v>
      </c>
    </row>
    <row r="28" spans="1:3" ht="15.75" thickBot="1">
      <c r="A28" s="574" t="s">
        <v>490</v>
      </c>
      <c r="B28" s="577">
        <v>45160</v>
      </c>
      <c r="C28" s="578" t="s">
        <v>532</v>
      </c>
    </row>
    <row r="29" spans="1:3" ht="15.75" thickBot="1">
      <c r="A29" s="574" t="s">
        <v>491</v>
      </c>
      <c r="B29" s="577">
        <v>47310</v>
      </c>
      <c r="C29" s="578" t="s">
        <v>533</v>
      </c>
    </row>
    <row r="30" spans="1:3" ht="12.75" customHeight="1" thickBot="1">
      <c r="A30" s="574" t="s">
        <v>492</v>
      </c>
      <c r="B30" s="577">
        <v>51020</v>
      </c>
      <c r="C30" s="578" t="s">
        <v>534</v>
      </c>
    </row>
    <row r="31" spans="1:3" ht="15.75" thickBot="1">
      <c r="A31" s="574" t="s">
        <v>546</v>
      </c>
      <c r="B31" s="577">
        <v>51030</v>
      </c>
      <c r="C31" s="578" t="s">
        <v>535</v>
      </c>
    </row>
    <row r="32" spans="1:3" s="396" customFormat="1" ht="15.75" thickBot="1">
      <c r="A32" s="574" t="s">
        <v>547</v>
      </c>
      <c r="B32" s="577">
        <v>51040</v>
      </c>
      <c r="C32" s="578" t="s">
        <v>536</v>
      </c>
    </row>
    <row r="33" spans="1:3" s="396" customFormat="1" ht="15.75" thickBot="1">
      <c r="A33" s="574" t="s">
        <v>548</v>
      </c>
      <c r="B33" s="577">
        <v>51050</v>
      </c>
      <c r="C33" s="578" t="s">
        <v>537</v>
      </c>
    </row>
    <row r="34" spans="1:3" s="396" customFormat="1" ht="15.75" thickBot="1">
      <c r="A34" s="574" t="s">
        <v>549</v>
      </c>
      <c r="B34" s="577">
        <v>52020</v>
      </c>
      <c r="C34" s="578" t="s">
        <v>538</v>
      </c>
    </row>
    <row r="35" spans="1:3" s="396" customFormat="1" ht="15.75" thickBot="1">
      <c r="A35" s="574" t="s">
        <v>550</v>
      </c>
      <c r="B35" s="577">
        <v>61010</v>
      </c>
      <c r="C35" s="578" t="s">
        <v>539</v>
      </c>
    </row>
    <row r="36" spans="1:3" s="396" customFormat="1" ht="15.75" thickBot="1">
      <c r="A36" s="574" t="s">
        <v>551</v>
      </c>
      <c r="B36" s="577">
        <v>63020</v>
      </c>
      <c r="C36" s="578" t="s">
        <v>540</v>
      </c>
    </row>
    <row r="37" spans="1:3" s="396" customFormat="1" ht="15.75" thickBot="1">
      <c r="A37" s="574" t="s">
        <v>552</v>
      </c>
      <c r="B37" s="577">
        <v>64010</v>
      </c>
      <c r="C37" s="578" t="s">
        <v>541</v>
      </c>
    </row>
    <row r="38" spans="1:3" s="396" customFormat="1" ht="15.75" thickBot="1">
      <c r="A38" s="574" t="s">
        <v>553</v>
      </c>
      <c r="B38" s="577">
        <v>66010</v>
      </c>
      <c r="C38" s="578" t="s">
        <v>542</v>
      </c>
    </row>
    <row r="39" spans="1:3" s="396" customFormat="1" ht="15.75" thickBot="1">
      <c r="A39" s="574" t="s">
        <v>554</v>
      </c>
      <c r="B39" s="577">
        <v>66020</v>
      </c>
      <c r="C39" s="578" t="s">
        <v>543</v>
      </c>
    </row>
    <row r="40" spans="1:3" s="396" customFormat="1" ht="15.75" thickBot="1">
      <c r="A40" s="574" t="s">
        <v>555</v>
      </c>
      <c r="B40" s="577">
        <v>72111</v>
      </c>
      <c r="C40" s="578" t="s">
        <v>544</v>
      </c>
    </row>
    <row r="41" spans="1:3" s="396" customFormat="1" ht="15.75" thickBot="1">
      <c r="A41" s="574" t="s">
        <v>556</v>
      </c>
      <c r="B41" s="577">
        <v>72112</v>
      </c>
      <c r="C41" s="578" t="s">
        <v>545</v>
      </c>
    </row>
    <row r="42" spans="1:3" s="396" customFormat="1" ht="15.75" thickBot="1">
      <c r="A42" s="574" t="s">
        <v>557</v>
      </c>
      <c r="B42" s="577">
        <v>74031</v>
      </c>
      <c r="C42" s="578" t="s">
        <v>583</v>
      </c>
    </row>
    <row r="43" spans="1:3" s="396" customFormat="1" ht="15.75" thickBot="1">
      <c r="A43" s="574" t="s">
        <v>558</v>
      </c>
      <c r="B43" s="577">
        <v>76010</v>
      </c>
      <c r="C43" s="578" t="s">
        <v>584</v>
      </c>
    </row>
    <row r="44" spans="1:3" s="396" customFormat="1" ht="15.75" thickBot="1">
      <c r="A44" s="574" t="s">
        <v>559</v>
      </c>
      <c r="B44" s="577">
        <v>76062</v>
      </c>
      <c r="C44" s="578" t="s">
        <v>585</v>
      </c>
    </row>
    <row r="45" spans="1:3" s="396" customFormat="1" ht="15.75" thickBot="1">
      <c r="A45" s="574" t="s">
        <v>560</v>
      </c>
      <c r="B45" s="577">
        <v>81010</v>
      </c>
      <c r="C45" s="578" t="s">
        <v>586</v>
      </c>
    </row>
    <row r="46" spans="1:3" s="396" customFormat="1" ht="15.75" thickBot="1">
      <c r="A46" s="574" t="s">
        <v>561</v>
      </c>
      <c r="B46" s="577">
        <v>81030</v>
      </c>
      <c r="C46" s="578" t="s">
        <v>587</v>
      </c>
    </row>
    <row r="47" spans="1:3" s="396" customFormat="1" ht="15.75" thickBot="1">
      <c r="A47" s="574" t="s">
        <v>562</v>
      </c>
      <c r="B47" s="577">
        <v>81043</v>
      </c>
      <c r="C47" s="578" t="s">
        <v>588</v>
      </c>
    </row>
    <row r="48" spans="1:3" s="396" customFormat="1" ht="15.75" thickBot="1">
      <c r="A48" s="574" t="s">
        <v>563</v>
      </c>
      <c r="B48" s="577">
        <v>81045</v>
      </c>
      <c r="C48" s="578" t="s">
        <v>589</v>
      </c>
    </row>
    <row r="49" spans="1:3" s="396" customFormat="1" ht="15.75" thickBot="1">
      <c r="A49" s="574" t="s">
        <v>564</v>
      </c>
      <c r="B49" s="577">
        <v>81071</v>
      </c>
      <c r="C49" s="578" t="s">
        <v>590</v>
      </c>
    </row>
    <row r="50" spans="1:3" s="396" customFormat="1" ht="15.75" thickBot="1">
      <c r="A50" s="574" t="s">
        <v>565</v>
      </c>
      <c r="B50" s="577">
        <v>82010</v>
      </c>
      <c r="C50" s="578" t="s">
        <v>591</v>
      </c>
    </row>
    <row r="51" spans="1:3" s="396" customFormat="1" ht="15.75" thickBot="1">
      <c r="A51" s="574" t="s">
        <v>566</v>
      </c>
      <c r="B51" s="577">
        <v>82042</v>
      </c>
      <c r="C51" s="578" t="s">
        <v>592</v>
      </c>
    </row>
    <row r="52" spans="1:3" s="396" customFormat="1" ht="15.75" thickBot="1">
      <c r="A52" s="574" t="s">
        <v>567</v>
      </c>
      <c r="B52" s="577">
        <v>82044</v>
      </c>
      <c r="C52" s="578" t="s">
        <v>593</v>
      </c>
    </row>
    <row r="53" spans="1:3" s="396" customFormat="1" ht="15.75" thickBot="1">
      <c r="A53" s="574" t="s">
        <v>568</v>
      </c>
      <c r="B53" s="577">
        <v>82091</v>
      </c>
      <c r="C53" s="578" t="s">
        <v>594</v>
      </c>
    </row>
    <row r="54" spans="1:3" s="396" customFormat="1" ht="15.75" thickBot="1">
      <c r="A54" s="574" t="s">
        <v>569</v>
      </c>
      <c r="B54" s="577">
        <v>82092</v>
      </c>
      <c r="C54" s="578" t="s">
        <v>595</v>
      </c>
    </row>
    <row r="55" spans="1:3" s="396" customFormat="1" ht="15.75" thickBot="1">
      <c r="A55" s="574" t="s">
        <v>570</v>
      </c>
      <c r="B55" s="577">
        <v>82093</v>
      </c>
      <c r="C55" s="578" t="s">
        <v>596</v>
      </c>
    </row>
    <row r="56" spans="1:3" s="396" customFormat="1" ht="15.75" thickBot="1">
      <c r="A56" s="574" t="s">
        <v>571</v>
      </c>
      <c r="B56" s="577">
        <v>82094</v>
      </c>
      <c r="C56" s="578" t="s">
        <v>597</v>
      </c>
    </row>
    <row r="57" spans="1:3" s="396" customFormat="1" ht="15.75" thickBot="1">
      <c r="A57" s="574" t="s">
        <v>572</v>
      </c>
      <c r="B57" s="577">
        <v>84031</v>
      </c>
      <c r="C57" s="578" t="s">
        <v>638</v>
      </c>
    </row>
    <row r="58" spans="1:3" s="396" customFormat="1" ht="15.75" thickBot="1">
      <c r="A58" s="574" t="s">
        <v>573</v>
      </c>
      <c r="B58" s="577">
        <v>86090</v>
      </c>
      <c r="C58" s="578" t="s">
        <v>598</v>
      </c>
    </row>
    <row r="59" spans="1:3" s="396" customFormat="1" ht="15.75" thickBot="1">
      <c r="A59" s="574" t="s">
        <v>574</v>
      </c>
      <c r="B59" s="577">
        <v>102025</v>
      </c>
      <c r="C59" s="578" t="s">
        <v>599</v>
      </c>
    </row>
    <row r="60" spans="1:3" s="396" customFormat="1" ht="15.75" thickBot="1">
      <c r="A60" s="574" t="s">
        <v>575</v>
      </c>
      <c r="B60" s="577">
        <v>102031</v>
      </c>
      <c r="C60" s="578" t="s">
        <v>600</v>
      </c>
    </row>
    <row r="61" spans="1:3" s="396" customFormat="1" ht="15.75" thickBot="1">
      <c r="A61" s="574" t="s">
        <v>576</v>
      </c>
      <c r="B61" s="577">
        <v>107051</v>
      </c>
      <c r="C61" s="578" t="s">
        <v>495</v>
      </c>
    </row>
    <row r="62" spans="1:3" s="396" customFormat="1" ht="15.75" thickBot="1">
      <c r="A62" s="574" t="s">
        <v>577</v>
      </c>
      <c r="B62" s="577">
        <v>107052</v>
      </c>
      <c r="C62" s="578" t="s">
        <v>601</v>
      </c>
    </row>
    <row r="63" spans="1:3" s="396" customFormat="1" ht="15.75" thickBot="1">
      <c r="A63" s="574" t="s">
        <v>578</v>
      </c>
      <c r="B63" s="577">
        <v>98010</v>
      </c>
      <c r="C63" s="578" t="s">
        <v>602</v>
      </c>
    </row>
    <row r="64" spans="1:3" s="396" customFormat="1" ht="15.75" thickBot="1">
      <c r="A64" s="574" t="s">
        <v>579</v>
      </c>
      <c r="B64" s="577">
        <v>101133</v>
      </c>
      <c r="C64" s="578" t="s">
        <v>603</v>
      </c>
    </row>
    <row r="65" spans="1:3" s="396" customFormat="1" ht="15.75" thickBot="1">
      <c r="A65" s="574" t="s">
        <v>580</v>
      </c>
      <c r="B65" s="577">
        <v>101134</v>
      </c>
      <c r="C65" s="578" t="s">
        <v>604</v>
      </c>
    </row>
    <row r="66" spans="1:3" s="396" customFormat="1" ht="15.75" thickBot="1">
      <c r="A66" s="574" t="s">
        <v>581</v>
      </c>
      <c r="B66" s="577">
        <v>101214</v>
      </c>
      <c r="C66" s="578" t="s">
        <v>605</v>
      </c>
    </row>
    <row r="67" spans="1:3" s="396" customFormat="1" ht="15.75" thickBot="1">
      <c r="A67" s="574" t="s">
        <v>582</v>
      </c>
      <c r="B67" s="577">
        <v>104030</v>
      </c>
      <c r="C67" s="578" t="s">
        <v>606</v>
      </c>
    </row>
    <row r="68" spans="1:3" s="396" customFormat="1" ht="15.75" thickBot="1">
      <c r="A68" s="574" t="s">
        <v>639</v>
      </c>
      <c r="B68" s="577">
        <v>104037</v>
      </c>
      <c r="C68" s="578" t="s">
        <v>607</v>
      </c>
    </row>
    <row r="69" spans="1:3" s="396" customFormat="1" ht="15.75" thickBot="1">
      <c r="A69" s="574" t="s">
        <v>640</v>
      </c>
      <c r="B69" s="577">
        <v>104042</v>
      </c>
      <c r="C69" s="578" t="s">
        <v>608</v>
      </c>
    </row>
    <row r="70" spans="1:3" s="396" customFormat="1" ht="15.75" thickBot="1">
      <c r="A70" s="574" t="s">
        <v>641</v>
      </c>
      <c r="B70" s="577">
        <v>104051</v>
      </c>
      <c r="C70" s="578" t="s">
        <v>629</v>
      </c>
    </row>
    <row r="71" spans="1:3" s="396" customFormat="1" ht="15.75" thickBot="1">
      <c r="A71" s="574" t="s">
        <v>642</v>
      </c>
      <c r="B71" s="577">
        <v>107060</v>
      </c>
      <c r="C71" s="578" t="s">
        <v>630</v>
      </c>
    </row>
    <row r="72" spans="1:3" s="396" customFormat="1" ht="15.75" thickBot="1">
      <c r="A72" s="574" t="s">
        <v>643</v>
      </c>
      <c r="B72" s="577">
        <v>107080</v>
      </c>
      <c r="C72" s="578" t="s">
        <v>631</v>
      </c>
    </row>
    <row r="73" spans="1:3" s="396" customFormat="1" ht="15.75" thickBot="1">
      <c r="A73" s="574" t="s">
        <v>644</v>
      </c>
      <c r="B73" s="577">
        <v>106010</v>
      </c>
      <c r="C73" s="578" t="s">
        <v>609</v>
      </c>
    </row>
    <row r="74" spans="1:3" s="396" customFormat="1" ht="15.75" thickBot="1">
      <c r="A74" s="574" t="s">
        <v>645</v>
      </c>
      <c r="B74" s="577">
        <v>106020</v>
      </c>
      <c r="C74" s="578" t="s">
        <v>610</v>
      </c>
    </row>
    <row r="75" spans="1:3" s="396" customFormat="1" ht="15.75" thickBot="1">
      <c r="A75" s="574" t="s">
        <v>646</v>
      </c>
      <c r="B75" s="579">
        <v>109010</v>
      </c>
      <c r="C75" s="580" t="s">
        <v>611</v>
      </c>
    </row>
    <row r="76" spans="1:3" s="396" customFormat="1" ht="15.75" thickBot="1">
      <c r="A76" s="574" t="s">
        <v>647</v>
      </c>
      <c r="B76" s="579">
        <v>900020</v>
      </c>
      <c r="C76" s="580" t="s">
        <v>632</v>
      </c>
    </row>
    <row r="77" spans="1:3" s="396" customFormat="1" ht="15.75" thickBot="1">
      <c r="A77" s="574" t="s">
        <v>648</v>
      </c>
      <c r="B77" s="579">
        <v>900060</v>
      </c>
      <c r="C77" s="580" t="s">
        <v>633</v>
      </c>
    </row>
    <row r="78" spans="1:3" s="396" customFormat="1" ht="15">
      <c r="A78" s="581"/>
      <c r="B78" s="581"/>
      <c r="C78" s="582"/>
    </row>
    <row r="79" spans="1:3" ht="15" thickBot="1">
      <c r="A79" s="867" t="s">
        <v>500</v>
      </c>
      <c r="B79" s="867"/>
      <c r="C79" s="867"/>
    </row>
    <row r="80" spans="1:3" ht="15.75" thickBot="1">
      <c r="A80" s="574" t="s">
        <v>470</v>
      </c>
      <c r="B80" s="577">
        <v>102031</v>
      </c>
      <c r="C80" s="578" t="s">
        <v>600</v>
      </c>
    </row>
    <row r="81" spans="1:3" ht="15.75" thickBot="1">
      <c r="A81" s="574" t="s">
        <v>464</v>
      </c>
      <c r="B81" s="577">
        <v>107051</v>
      </c>
      <c r="C81" s="578" t="s">
        <v>495</v>
      </c>
    </row>
    <row r="82" spans="1:3" ht="15.75" thickBot="1">
      <c r="A82" s="574" t="s">
        <v>471</v>
      </c>
      <c r="B82" s="577">
        <v>107052</v>
      </c>
      <c r="C82" s="578" t="s">
        <v>601</v>
      </c>
    </row>
    <row r="83" spans="1:3" ht="15.75" thickBot="1">
      <c r="A83" s="574" t="s">
        <v>465</v>
      </c>
      <c r="B83" s="577">
        <v>41231</v>
      </c>
      <c r="C83" s="578" t="s">
        <v>526</v>
      </c>
    </row>
    <row r="84" spans="1:3" ht="15">
      <c r="A84" s="574" t="s">
        <v>474</v>
      </c>
      <c r="B84" s="577">
        <v>41233</v>
      </c>
      <c r="C84" s="578" t="s">
        <v>528</v>
      </c>
    </row>
    <row r="85" ht="12.75">
      <c r="A85" s="391"/>
    </row>
    <row r="88" spans="1:3" ht="12.75">
      <c r="A88" s="378"/>
      <c r="B88" s="378"/>
      <c r="C88" s="380"/>
    </row>
    <row r="89" spans="1:3" ht="12.75">
      <c r="A89" s="378"/>
      <c r="B89" s="378"/>
      <c r="C89" s="380"/>
    </row>
    <row r="90" spans="1:3" ht="12.75">
      <c r="A90" s="379"/>
      <c r="B90" s="379"/>
      <c r="C90" s="379"/>
    </row>
    <row r="91" spans="1:3" ht="12.75">
      <c r="A91" s="379"/>
      <c r="B91" s="379"/>
      <c r="C91" s="379"/>
    </row>
  </sheetData>
  <sheetProtection/>
  <mergeCells count="4">
    <mergeCell ref="A79:C79"/>
    <mergeCell ref="A1:C1"/>
    <mergeCell ref="A3:C3"/>
    <mergeCell ref="A8:C8"/>
  </mergeCells>
  <printOptions/>
  <pageMargins left="0.75" right="0.75" top="1" bottom="1" header="0.5" footer="0.5"/>
  <pageSetup fitToWidth="0" fitToHeight="1"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2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7.875" style="0" customWidth="1"/>
    <col min="2" max="2" width="39.625" style="0" customWidth="1"/>
    <col min="6" max="6" width="12.50390625" style="0" customWidth="1"/>
  </cols>
  <sheetData>
    <row r="1" spans="1:6" ht="12.75">
      <c r="A1" s="869" t="s">
        <v>711</v>
      </c>
      <c r="B1" s="869"/>
      <c r="C1" s="869"/>
      <c r="D1" s="869"/>
      <c r="E1" s="869"/>
      <c r="F1" s="433"/>
    </row>
    <row r="2" ht="15.75">
      <c r="B2" s="381"/>
    </row>
    <row r="3" spans="1:6" ht="15.75">
      <c r="A3" s="868" t="s">
        <v>504</v>
      </c>
      <c r="B3" s="868"/>
      <c r="C3" s="803"/>
      <c r="D3" s="803"/>
      <c r="E3" s="803"/>
      <c r="F3" s="364"/>
    </row>
    <row r="6" spans="1:6" ht="43.5" customHeight="1">
      <c r="A6" s="870" t="s">
        <v>505</v>
      </c>
      <c r="B6" s="870"/>
      <c r="C6" s="871"/>
      <c r="D6" s="871"/>
      <c r="E6" s="871"/>
      <c r="F6" s="444"/>
    </row>
    <row r="7" spans="1:6" ht="3.75" customHeight="1" thickBot="1">
      <c r="A7" s="384"/>
      <c r="B7" s="384"/>
      <c r="C7" s="364"/>
      <c r="D7" s="364"/>
      <c r="E7" s="364"/>
      <c r="F7" s="364"/>
    </row>
    <row r="8" spans="1:7" ht="30.75" customHeight="1">
      <c r="A8" s="385"/>
      <c r="B8" s="386"/>
      <c r="C8" s="387" t="s">
        <v>461</v>
      </c>
      <c r="D8" s="387" t="s">
        <v>462</v>
      </c>
      <c r="E8" s="434" t="s">
        <v>463</v>
      </c>
      <c r="F8" s="448" t="s">
        <v>517</v>
      </c>
      <c r="G8" s="436" t="s">
        <v>506</v>
      </c>
    </row>
    <row r="9" spans="1:7" ht="38.25">
      <c r="A9" s="389" t="s">
        <v>470</v>
      </c>
      <c r="B9" s="445" t="s">
        <v>488</v>
      </c>
      <c r="C9" s="441">
        <v>1</v>
      </c>
      <c r="D9" s="382"/>
      <c r="E9" s="435"/>
      <c r="F9" s="435">
        <v>8</v>
      </c>
      <c r="G9" s="390">
        <f aca="true" t="shared" si="0" ref="G9:G14">SUM(C9:F9)</f>
        <v>9</v>
      </c>
    </row>
    <row r="10" spans="1:7" ht="26.25" customHeight="1">
      <c r="A10" s="389"/>
      <c r="B10" s="445" t="s">
        <v>654</v>
      </c>
      <c r="C10" s="441"/>
      <c r="D10" s="382">
        <v>1</v>
      </c>
      <c r="E10" s="435"/>
      <c r="F10" s="435"/>
      <c r="G10" s="390">
        <f t="shared" si="0"/>
        <v>1</v>
      </c>
    </row>
    <row r="11" spans="1:7" ht="27" customHeight="1">
      <c r="A11" s="389" t="s">
        <v>464</v>
      </c>
      <c r="B11" s="445" t="s">
        <v>485</v>
      </c>
      <c r="C11" s="441"/>
      <c r="D11" s="382"/>
      <c r="E11" s="382"/>
      <c r="F11" s="435">
        <v>2</v>
      </c>
      <c r="G11" s="390">
        <f t="shared" si="0"/>
        <v>2</v>
      </c>
    </row>
    <row r="12" spans="1:7" ht="25.5">
      <c r="A12" s="389" t="s">
        <v>471</v>
      </c>
      <c r="B12" s="445" t="s">
        <v>486</v>
      </c>
      <c r="C12" s="441"/>
      <c r="D12" s="382">
        <v>1</v>
      </c>
      <c r="E12" s="412"/>
      <c r="F12" s="435">
        <v>1</v>
      </c>
      <c r="G12" s="390">
        <f t="shared" si="0"/>
        <v>2</v>
      </c>
    </row>
    <row r="13" spans="1:7" ht="25.5">
      <c r="A13" s="389" t="s">
        <v>465</v>
      </c>
      <c r="B13" s="446" t="s">
        <v>468</v>
      </c>
      <c r="C13" s="382"/>
      <c r="D13" s="382"/>
      <c r="E13" s="412"/>
      <c r="F13" s="435">
        <v>1</v>
      </c>
      <c r="G13" s="390">
        <f t="shared" si="0"/>
        <v>1</v>
      </c>
    </row>
    <row r="14" spans="1:7" ht="27" customHeight="1" thickBot="1">
      <c r="A14" s="389" t="s">
        <v>474</v>
      </c>
      <c r="B14" s="450" t="s">
        <v>487</v>
      </c>
      <c r="C14" s="382"/>
      <c r="D14" s="382"/>
      <c r="E14" s="449"/>
      <c r="F14" s="435">
        <v>1</v>
      </c>
      <c r="G14" s="390">
        <f t="shared" si="0"/>
        <v>1</v>
      </c>
    </row>
    <row r="15" spans="1:7" ht="27" customHeight="1">
      <c r="A15" s="389"/>
      <c r="B15" s="462"/>
      <c r="C15" s="382"/>
      <c r="D15" s="382"/>
      <c r="E15" s="449"/>
      <c r="F15" s="435"/>
      <c r="G15" s="390">
        <f>SUM(C15:F15)</f>
        <v>0</v>
      </c>
    </row>
    <row r="16" spans="1:7" ht="25.5">
      <c r="A16" s="389" t="s">
        <v>466</v>
      </c>
      <c r="B16" s="445" t="s">
        <v>682</v>
      </c>
      <c r="C16" s="382"/>
      <c r="D16" s="382"/>
      <c r="E16" s="435">
        <v>40</v>
      </c>
      <c r="F16" s="435"/>
      <c r="G16" s="390">
        <f>SUM(C16:F16)</f>
        <v>40</v>
      </c>
    </row>
    <row r="17" spans="1:7" ht="16.5" thickBot="1">
      <c r="A17" s="437"/>
      <c r="B17" s="438" t="s">
        <v>506</v>
      </c>
      <c r="C17" s="439">
        <f>SUM(C9:C16)</f>
        <v>1</v>
      </c>
      <c r="D17" s="439">
        <f>SUM(D9:D16)</f>
        <v>2</v>
      </c>
      <c r="E17" s="440">
        <f>SUM(E9:E16)</f>
        <v>40</v>
      </c>
      <c r="F17" s="440">
        <f>SUM(F9:F16)</f>
        <v>13</v>
      </c>
      <c r="G17" s="390">
        <f>SUM(C17:F17)</f>
        <v>56</v>
      </c>
    </row>
    <row r="18" spans="1:7" ht="36" customHeight="1">
      <c r="A18" s="870" t="s">
        <v>503</v>
      </c>
      <c r="B18" s="870"/>
      <c r="C18" s="871"/>
      <c r="D18" s="871"/>
      <c r="E18" s="871"/>
      <c r="F18" s="444"/>
      <c r="G18" s="433"/>
    </row>
    <row r="19" ht="13.5" thickBot="1">
      <c r="G19" s="433"/>
    </row>
    <row r="20" spans="1:7" ht="25.5">
      <c r="A20" s="385"/>
      <c r="B20" s="386"/>
      <c r="C20" s="387" t="s">
        <v>461</v>
      </c>
      <c r="D20" s="387" t="s">
        <v>462</v>
      </c>
      <c r="E20" s="434" t="s">
        <v>463</v>
      </c>
      <c r="F20" s="448" t="s">
        <v>517</v>
      </c>
      <c r="G20" s="388" t="s">
        <v>506</v>
      </c>
    </row>
    <row r="21" spans="1:7" ht="25.5">
      <c r="A21" s="389" t="s">
        <v>470</v>
      </c>
      <c r="B21" s="453" t="s">
        <v>613</v>
      </c>
      <c r="C21" s="441"/>
      <c r="D21" s="382">
        <v>2</v>
      </c>
      <c r="E21" s="435"/>
      <c r="F21" s="435"/>
      <c r="G21" s="390">
        <f>SUM(C21:E21)</f>
        <v>2</v>
      </c>
    </row>
    <row r="22" spans="1:7" ht="12.75">
      <c r="A22" s="389" t="s">
        <v>464</v>
      </c>
      <c r="B22" s="453" t="s">
        <v>612</v>
      </c>
      <c r="C22" s="441"/>
      <c r="D22" s="382"/>
      <c r="E22" s="435">
        <v>7</v>
      </c>
      <c r="F22" s="435"/>
      <c r="G22" s="390">
        <f>SUM(C22:E22)</f>
        <v>7</v>
      </c>
    </row>
    <row r="23" spans="1:7" ht="12.75">
      <c r="A23" s="389" t="s">
        <v>471</v>
      </c>
      <c r="B23" s="453" t="s">
        <v>614</v>
      </c>
      <c r="C23" s="441"/>
      <c r="D23" s="382"/>
      <c r="E23" s="435">
        <v>1</v>
      </c>
      <c r="F23" s="435"/>
      <c r="G23" s="390">
        <f>SUM(C23:E23)</f>
        <v>1</v>
      </c>
    </row>
    <row r="24" spans="1:7" ht="25.5">
      <c r="A24" s="389" t="s">
        <v>465</v>
      </c>
      <c r="B24" s="445" t="s">
        <v>516</v>
      </c>
      <c r="C24" s="451"/>
      <c r="D24" s="452"/>
      <c r="E24" s="447"/>
      <c r="F24" s="447"/>
      <c r="G24" s="390">
        <f>SUM(C24:E24)</f>
        <v>0</v>
      </c>
    </row>
    <row r="25" spans="1:7" ht="16.5" thickBot="1">
      <c r="A25" s="437"/>
      <c r="B25" s="438" t="s">
        <v>506</v>
      </c>
      <c r="C25" s="439"/>
      <c r="D25" s="439">
        <f>SUM(D21:D23)</f>
        <v>2</v>
      </c>
      <c r="E25" s="440">
        <f>SUM(E21:E24)</f>
        <v>8</v>
      </c>
      <c r="F25" s="440"/>
      <c r="G25" s="390">
        <f>SUM(C25:E25)</f>
        <v>10</v>
      </c>
    </row>
    <row r="26" spans="1:2" ht="12.75">
      <c r="A26" s="378"/>
      <c r="B26" s="383"/>
    </row>
  </sheetData>
  <sheetProtection/>
  <mergeCells count="4">
    <mergeCell ref="A1:E1"/>
    <mergeCell ref="A3:E3"/>
    <mergeCell ref="A6:E6"/>
    <mergeCell ref="A18:E18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4"/>
  <sheetViews>
    <sheetView zoomScaleSheetLayoutView="130" workbookViewId="0" topLeftCell="A1">
      <selection activeCell="D82" sqref="D82"/>
    </sheetView>
  </sheetViews>
  <sheetFormatPr defaultColWidth="9.00390625" defaultRowHeight="12.75"/>
  <cols>
    <col min="1" max="1" width="9.00390625" style="282" customWidth="1"/>
    <col min="2" max="2" width="79.875" style="282" customWidth="1"/>
    <col min="3" max="3" width="21.00390625" style="283" customWidth="1"/>
    <col min="4" max="4" width="22.00390625" style="282" customWidth="1"/>
    <col min="5" max="5" width="23.375" style="282" customWidth="1"/>
    <col min="6" max="6" width="9.00390625" style="27" customWidth="1"/>
    <col min="7" max="16384" width="9.375" style="27" customWidth="1"/>
  </cols>
  <sheetData>
    <row r="1" spans="1:5" ht="15.75" customHeight="1">
      <c r="A1" s="802" t="s">
        <v>15</v>
      </c>
      <c r="B1" s="802"/>
      <c r="C1" s="802"/>
      <c r="D1" s="802"/>
      <c r="E1" s="802"/>
    </row>
    <row r="2" spans="1:5" ht="15.75" customHeight="1" thickBot="1">
      <c r="A2" s="874" t="s">
        <v>155</v>
      </c>
      <c r="B2" s="874"/>
      <c r="C2" s="459" t="s">
        <v>622</v>
      </c>
      <c r="D2" s="460" t="s">
        <v>616</v>
      </c>
      <c r="E2" s="458" t="s">
        <v>616</v>
      </c>
    </row>
    <row r="3" spans="1:5" ht="22.5" customHeight="1" thickBot="1">
      <c r="A3" s="13" t="s">
        <v>69</v>
      </c>
      <c r="B3" s="14" t="s">
        <v>17</v>
      </c>
      <c r="C3" s="455" t="s">
        <v>683</v>
      </c>
      <c r="D3" s="456" t="s">
        <v>684</v>
      </c>
      <c r="E3" s="457" t="s">
        <v>672</v>
      </c>
    </row>
    <row r="4" spans="1:5" s="473" customFormat="1" ht="12" customHeight="1" thickBot="1">
      <c r="A4" s="13">
        <v>1</v>
      </c>
      <c r="B4" s="14">
        <v>2</v>
      </c>
      <c r="C4" s="14">
        <v>3</v>
      </c>
      <c r="D4" s="14">
        <v>4</v>
      </c>
      <c r="E4" s="472">
        <v>5</v>
      </c>
    </row>
    <row r="5" spans="1:5" s="473" customFormat="1" ht="12" customHeight="1" thickBot="1">
      <c r="A5" s="474" t="s">
        <v>18</v>
      </c>
      <c r="B5" s="475" t="s">
        <v>256</v>
      </c>
      <c r="C5" s="476">
        <f>+C6+C7+C8+C9+C10+C11</f>
        <v>70442005</v>
      </c>
      <c r="D5" s="476">
        <f>+D6+D7+D8+D9+D10+D11</f>
        <v>80926623</v>
      </c>
      <c r="E5" s="477">
        <f>+E6+E7+E8+E9+E10+E11</f>
        <v>129923969</v>
      </c>
    </row>
    <row r="6" spans="1:5" s="473" customFormat="1" ht="12" customHeight="1">
      <c r="A6" s="478" t="s">
        <v>100</v>
      </c>
      <c r="B6" s="479" t="s">
        <v>257</v>
      </c>
      <c r="C6" s="481">
        <v>21170388</v>
      </c>
      <c r="D6" s="481">
        <v>22029291</v>
      </c>
      <c r="E6" s="482">
        <f>SUM('1.sz.mell.'!C6)</f>
        <v>24248188</v>
      </c>
    </row>
    <row r="7" spans="1:5" s="473" customFormat="1" ht="12" customHeight="1">
      <c r="A7" s="483" t="s">
        <v>101</v>
      </c>
      <c r="B7" s="484" t="s">
        <v>706</v>
      </c>
      <c r="D7" s="481">
        <v>4011390</v>
      </c>
      <c r="E7" s="486">
        <f>SUM('1.sz.mell.'!C7)</f>
        <v>0</v>
      </c>
    </row>
    <row r="8" spans="1:5" s="473" customFormat="1" ht="12" customHeight="1">
      <c r="A8" s="483" t="s">
        <v>102</v>
      </c>
      <c r="B8" s="484" t="s">
        <v>259</v>
      </c>
      <c r="C8" s="487">
        <v>34784980</v>
      </c>
      <c r="D8" s="487">
        <v>38539222</v>
      </c>
      <c r="E8" s="488">
        <f>SUM('1.sz.mell.'!C8)</f>
        <v>43645981</v>
      </c>
    </row>
    <row r="9" spans="1:5" s="473" customFormat="1" ht="12" customHeight="1">
      <c r="A9" s="483" t="s">
        <v>103</v>
      </c>
      <c r="B9" s="484" t="s">
        <v>260</v>
      </c>
      <c r="C9" s="489">
        <v>1800000</v>
      </c>
      <c r="D9" s="489">
        <v>2279450</v>
      </c>
      <c r="E9" s="486">
        <f>SUM('1.sz.mell.'!C9)</f>
        <v>2339260</v>
      </c>
    </row>
    <row r="10" spans="1:5" s="473" customFormat="1" ht="12" customHeight="1">
      <c r="A10" s="483" t="s">
        <v>152</v>
      </c>
      <c r="B10" s="484" t="s">
        <v>261</v>
      </c>
      <c r="C10" s="490">
        <v>12686637</v>
      </c>
      <c r="D10" s="490">
        <v>13002460</v>
      </c>
      <c r="E10" s="486">
        <f>SUM('1.sz.mell.'!C10)</f>
        <v>0</v>
      </c>
    </row>
    <row r="11" spans="1:5" s="473" customFormat="1" ht="12" customHeight="1" thickBot="1">
      <c r="A11" s="491" t="s">
        <v>104</v>
      </c>
      <c r="B11" s="492" t="s">
        <v>262</v>
      </c>
      <c r="C11" s="493"/>
      <c r="D11" s="493">
        <v>1064810</v>
      </c>
      <c r="E11" s="494">
        <f>SUM('1.sz.mell.'!C11)</f>
        <v>59690540</v>
      </c>
    </row>
    <row r="12" spans="1:5" s="473" customFormat="1" ht="12" customHeight="1" thickBot="1">
      <c r="A12" s="474" t="s">
        <v>19</v>
      </c>
      <c r="B12" s="495" t="s">
        <v>263</v>
      </c>
      <c r="C12" s="476">
        <f>+C13+C14+C15+C16+C17</f>
        <v>86047185</v>
      </c>
      <c r="D12" s="496">
        <f>+D13+D14+D15+D16+D17</f>
        <v>67217482</v>
      </c>
      <c r="E12" s="497">
        <f>SUM('1.sz.mell.'!C12)</f>
        <v>69964000</v>
      </c>
    </row>
    <row r="13" spans="1:5" s="473" customFormat="1" ht="12" customHeight="1">
      <c r="A13" s="478" t="s">
        <v>106</v>
      </c>
      <c r="B13" s="479" t="s">
        <v>264</v>
      </c>
      <c r="C13" s="480"/>
      <c r="D13" s="498"/>
      <c r="E13" s="482">
        <f>SUM('1.sz.mell.'!C13)</f>
        <v>0</v>
      </c>
    </row>
    <row r="14" spans="1:5" s="473" customFormat="1" ht="12" customHeight="1">
      <c r="A14" s="483" t="s">
        <v>107</v>
      </c>
      <c r="B14" s="484" t="s">
        <v>265</v>
      </c>
      <c r="C14" s="485"/>
      <c r="D14" s="489"/>
      <c r="E14" s="486">
        <f>SUM('1.sz.mell.'!C14)</f>
        <v>0</v>
      </c>
    </row>
    <row r="15" spans="1:5" s="473" customFormat="1" ht="12" customHeight="1">
      <c r="A15" s="483" t="s">
        <v>108</v>
      </c>
      <c r="B15" s="484" t="s">
        <v>448</v>
      </c>
      <c r="C15" s="485"/>
      <c r="D15" s="489"/>
      <c r="E15" s="488">
        <f>SUM('1.sz.mell.'!C15)</f>
        <v>0</v>
      </c>
    </row>
    <row r="16" spans="1:5" s="473" customFormat="1" ht="12" customHeight="1">
      <c r="A16" s="483" t="s">
        <v>109</v>
      </c>
      <c r="B16" s="484" t="s">
        <v>449</v>
      </c>
      <c r="C16" s="485"/>
      <c r="D16" s="489"/>
      <c r="E16" s="486">
        <f>SUM('1.sz.mell.'!C16)</f>
        <v>0</v>
      </c>
    </row>
    <row r="17" spans="1:5" s="473" customFormat="1" ht="12" customHeight="1">
      <c r="A17" s="483" t="s">
        <v>110</v>
      </c>
      <c r="B17" s="484" t="s">
        <v>266</v>
      </c>
      <c r="C17" s="487">
        <v>86047185</v>
      </c>
      <c r="D17" s="487">
        <v>67217482</v>
      </c>
      <c r="E17" s="486">
        <f>SUM('1.sz.mell.'!C17)</f>
        <v>69964000</v>
      </c>
    </row>
    <row r="18" spans="1:5" s="473" customFormat="1" ht="12" customHeight="1" thickBot="1">
      <c r="A18" s="491" t="s">
        <v>119</v>
      </c>
      <c r="B18" s="492" t="s">
        <v>267</v>
      </c>
      <c r="C18" s="499"/>
      <c r="D18" s="500"/>
      <c r="E18" s="494">
        <f>SUM('1.sz.mell.'!C18)</f>
        <v>0</v>
      </c>
    </row>
    <row r="19" spans="1:5" s="473" customFormat="1" ht="12" customHeight="1" thickBot="1">
      <c r="A19" s="474" t="s">
        <v>20</v>
      </c>
      <c r="B19" s="475" t="s">
        <v>268</v>
      </c>
      <c r="C19" s="476">
        <f>+C20+C21+C22+C23+C24</f>
        <v>37603036</v>
      </c>
      <c r="D19" s="496">
        <f>+D20+D21+D22+D23+D24</f>
        <v>57076208</v>
      </c>
      <c r="E19" s="497">
        <f>SUM('1.sz.mell.'!C19)</f>
        <v>78595000</v>
      </c>
    </row>
    <row r="20" spans="1:5" s="473" customFormat="1" ht="12" customHeight="1">
      <c r="A20" s="478" t="s">
        <v>89</v>
      </c>
      <c r="B20" s="479" t="s">
        <v>269</v>
      </c>
      <c r="C20" s="498">
        <v>37603036</v>
      </c>
      <c r="D20" s="498">
        <v>57076208</v>
      </c>
      <c r="E20" s="482">
        <f>SUM('1.sz.mell.'!C20)</f>
        <v>78595000</v>
      </c>
    </row>
    <row r="21" spans="1:5" s="473" customFormat="1" ht="12" customHeight="1">
      <c r="A21" s="483" t="s">
        <v>90</v>
      </c>
      <c r="B21" s="484" t="s">
        <v>270</v>
      </c>
      <c r="C21" s="489"/>
      <c r="D21" s="489"/>
      <c r="E21" s="486">
        <f>SUM('1.sz.mell.'!C21)</f>
        <v>0</v>
      </c>
    </row>
    <row r="22" spans="1:5" s="473" customFormat="1" ht="12" customHeight="1">
      <c r="A22" s="483" t="s">
        <v>91</v>
      </c>
      <c r="B22" s="484" t="s">
        <v>450</v>
      </c>
      <c r="C22" s="489"/>
      <c r="D22" s="489"/>
      <c r="E22" s="488">
        <f>SUM('1.sz.mell.'!C22)</f>
        <v>0</v>
      </c>
    </row>
    <row r="23" spans="1:5" s="473" customFormat="1" ht="12" customHeight="1">
      <c r="A23" s="483" t="s">
        <v>92</v>
      </c>
      <c r="B23" s="484" t="s">
        <v>451</v>
      </c>
      <c r="C23" s="489"/>
      <c r="D23" s="489"/>
      <c r="E23" s="486">
        <f>SUM('1.sz.mell.'!C23)</f>
        <v>0</v>
      </c>
    </row>
    <row r="24" spans="1:5" s="473" customFormat="1" ht="12" customHeight="1">
      <c r="A24" s="483" t="s">
        <v>173</v>
      </c>
      <c r="B24" s="484" t="s">
        <v>271</v>
      </c>
      <c r="C24" s="489"/>
      <c r="D24" s="489"/>
      <c r="E24" s="486">
        <f>SUM('1.sz.mell.'!C24)</f>
        <v>0</v>
      </c>
    </row>
    <row r="25" spans="1:5" s="473" customFormat="1" ht="12" customHeight="1" thickBot="1">
      <c r="A25" s="491" t="s">
        <v>174</v>
      </c>
      <c r="B25" s="492" t="s">
        <v>272</v>
      </c>
      <c r="C25" s="499"/>
      <c r="D25" s="500"/>
      <c r="E25" s="494">
        <f>SUM('1.sz.mell.'!C25)</f>
        <v>0</v>
      </c>
    </row>
    <row r="26" spans="1:5" s="473" customFormat="1" ht="12" customHeight="1" thickBot="1">
      <c r="A26" s="474" t="s">
        <v>175</v>
      </c>
      <c r="B26" s="475" t="s">
        <v>273</v>
      </c>
      <c r="C26" s="502">
        <f>+C27+C30+C31+C32</f>
        <v>10501760</v>
      </c>
      <c r="D26" s="503">
        <f>+D27+D30+D31+D32</f>
        <v>7358991</v>
      </c>
      <c r="E26" s="497">
        <f>SUM('1.sz.mell.'!C26)</f>
        <v>5000000</v>
      </c>
    </row>
    <row r="27" spans="1:5" s="473" customFormat="1" ht="12" customHeight="1">
      <c r="A27" s="478" t="s">
        <v>274</v>
      </c>
      <c r="B27" s="479" t="s">
        <v>280</v>
      </c>
      <c r="C27" s="504">
        <f>SUM(C28:C29)</f>
        <v>8364246</v>
      </c>
      <c r="D27" s="504">
        <f>SUM(D28:D29)</f>
        <v>7205715</v>
      </c>
      <c r="E27" s="482">
        <f>SUM('1.sz.mell.'!C27)</f>
        <v>4800000</v>
      </c>
    </row>
    <row r="28" spans="1:5" s="473" customFormat="1" ht="12" customHeight="1">
      <c r="A28" s="483" t="s">
        <v>275</v>
      </c>
      <c r="B28" s="484" t="s">
        <v>281</v>
      </c>
      <c r="C28" s="487">
        <v>1425634</v>
      </c>
      <c r="D28" s="487">
        <v>1703116</v>
      </c>
      <c r="E28" s="486">
        <f>SUM('1.sz.mell.'!C28)</f>
        <v>2500000</v>
      </c>
    </row>
    <row r="29" spans="1:5" s="473" customFormat="1" ht="12" customHeight="1">
      <c r="A29" s="483" t="s">
        <v>276</v>
      </c>
      <c r="B29" s="484" t="s">
        <v>282</v>
      </c>
      <c r="C29" s="487">
        <v>6938612</v>
      </c>
      <c r="D29" s="487">
        <v>5502599</v>
      </c>
      <c r="E29" s="488">
        <f>SUM('1.sz.mell.'!C29)</f>
        <v>2300000</v>
      </c>
    </row>
    <row r="30" spans="1:5" s="473" customFormat="1" ht="12" customHeight="1">
      <c r="A30" s="483" t="s">
        <v>277</v>
      </c>
      <c r="B30" s="484" t="s">
        <v>283</v>
      </c>
      <c r="C30" s="487">
        <v>2080539</v>
      </c>
      <c r="D30" s="487">
        <v>0</v>
      </c>
      <c r="E30" s="486">
        <f>SUM('1.sz.mell.'!C30)</f>
        <v>0</v>
      </c>
    </row>
    <row r="31" spans="1:5" s="473" customFormat="1" ht="12" customHeight="1">
      <c r="A31" s="483" t="s">
        <v>278</v>
      </c>
      <c r="B31" s="484" t="s">
        <v>284</v>
      </c>
      <c r="C31" s="487"/>
      <c r="D31" s="487"/>
      <c r="E31" s="486">
        <f>SUM('1.sz.mell.'!C31)</f>
        <v>0</v>
      </c>
    </row>
    <row r="32" spans="1:5" s="473" customFormat="1" ht="12" customHeight="1" thickBot="1">
      <c r="A32" s="491" t="s">
        <v>279</v>
      </c>
      <c r="B32" s="492" t="s">
        <v>285</v>
      </c>
      <c r="C32" s="505">
        <v>56975</v>
      </c>
      <c r="D32" s="505">
        <v>153276</v>
      </c>
      <c r="E32" s="494">
        <f>SUM('1.sz.mell.'!C32)</f>
        <v>200000</v>
      </c>
    </row>
    <row r="33" spans="1:5" s="473" customFormat="1" ht="12" customHeight="1" thickBot="1">
      <c r="A33" s="474" t="s">
        <v>22</v>
      </c>
      <c r="B33" s="475" t="s">
        <v>286</v>
      </c>
      <c r="C33" s="476">
        <f>SUM(C34:C43)</f>
        <v>11349420</v>
      </c>
      <c r="D33" s="496">
        <f>SUM(D34:D43)</f>
        <v>8890898</v>
      </c>
      <c r="E33" s="497">
        <f>SUM('1.sz.mell.'!C33)</f>
        <v>9410000</v>
      </c>
    </row>
    <row r="34" spans="1:5" s="473" customFormat="1" ht="12" customHeight="1">
      <c r="A34" s="478" t="s">
        <v>93</v>
      </c>
      <c r="B34" s="479" t="s">
        <v>289</v>
      </c>
      <c r="C34" s="481">
        <v>2755341</v>
      </c>
      <c r="D34" s="481">
        <v>2424309</v>
      </c>
      <c r="E34" s="482">
        <f>SUM('1.sz.mell.'!C34)</f>
        <v>3000000</v>
      </c>
    </row>
    <row r="35" spans="1:5" s="473" customFormat="1" ht="12" customHeight="1">
      <c r="A35" s="483" t="s">
        <v>94</v>
      </c>
      <c r="B35" s="484" t="s">
        <v>290</v>
      </c>
      <c r="C35" s="487">
        <v>3299765</v>
      </c>
      <c r="D35" s="487">
        <v>1106300</v>
      </c>
      <c r="E35" s="486">
        <f>SUM('1.sz.mell.'!C35)</f>
        <v>2050000</v>
      </c>
    </row>
    <row r="36" spans="1:5" s="473" customFormat="1" ht="12" customHeight="1">
      <c r="A36" s="483" t="s">
        <v>95</v>
      </c>
      <c r="B36" s="484" t="s">
        <v>291</v>
      </c>
      <c r="C36" s="487"/>
      <c r="D36" s="487"/>
      <c r="E36" s="488">
        <f>SUM('1.sz.mell.'!C36)</f>
        <v>0</v>
      </c>
    </row>
    <row r="37" spans="1:5" s="473" customFormat="1" ht="12" customHeight="1">
      <c r="A37" s="483" t="s">
        <v>177</v>
      </c>
      <c r="B37" s="484" t="s">
        <v>292</v>
      </c>
      <c r="C37" s="487"/>
      <c r="D37" s="487"/>
      <c r="E37" s="486">
        <f>SUM('1.sz.mell.'!C37)</f>
        <v>0</v>
      </c>
    </row>
    <row r="38" spans="1:5" s="473" customFormat="1" ht="12" customHeight="1">
      <c r="A38" s="483" t="s">
        <v>178</v>
      </c>
      <c r="B38" s="484" t="s">
        <v>293</v>
      </c>
      <c r="C38" s="487">
        <v>2455100</v>
      </c>
      <c r="D38" s="487">
        <v>2901040</v>
      </c>
      <c r="E38" s="488">
        <f>SUM('1.sz.mell.'!C38)</f>
        <v>3000000</v>
      </c>
    </row>
    <row r="39" spans="1:5" s="473" customFormat="1" ht="12" customHeight="1">
      <c r="A39" s="483" t="s">
        <v>179</v>
      </c>
      <c r="B39" s="484" t="s">
        <v>294</v>
      </c>
      <c r="C39" s="487">
        <v>1651885</v>
      </c>
      <c r="D39" s="487">
        <v>956173</v>
      </c>
      <c r="E39" s="486">
        <f>SUM('1.sz.mell.'!C39)</f>
        <v>1360000</v>
      </c>
    </row>
    <row r="40" spans="1:5" s="473" customFormat="1" ht="12" customHeight="1">
      <c r="A40" s="483" t="s">
        <v>180</v>
      </c>
      <c r="B40" s="484" t="s">
        <v>295</v>
      </c>
      <c r="C40" s="487"/>
      <c r="D40" s="487"/>
      <c r="E40" s="488">
        <f>SUM('1.sz.mell.'!C40)</f>
        <v>0</v>
      </c>
    </row>
    <row r="41" spans="1:5" s="473" customFormat="1" ht="12" customHeight="1">
      <c r="A41" s="483" t="s">
        <v>181</v>
      </c>
      <c r="B41" s="484" t="s">
        <v>296</v>
      </c>
      <c r="C41" s="487"/>
      <c r="D41" s="487"/>
      <c r="E41" s="486">
        <f>SUM('1.sz.mell.'!C41)</f>
        <v>0</v>
      </c>
    </row>
    <row r="42" spans="1:5" s="473" customFormat="1" ht="12" customHeight="1">
      <c r="A42" s="483" t="s">
        <v>287</v>
      </c>
      <c r="B42" s="484" t="s">
        <v>707</v>
      </c>
      <c r="C42" s="506"/>
      <c r="D42" s="506">
        <v>249600</v>
      </c>
      <c r="E42" s="486">
        <f>SUM('1.sz.mell.'!C42)</f>
        <v>0</v>
      </c>
    </row>
    <row r="43" spans="1:5" s="473" customFormat="1" ht="15" customHeight="1" thickBot="1">
      <c r="A43" s="491" t="s">
        <v>288</v>
      </c>
      <c r="B43" s="492" t="s">
        <v>298</v>
      </c>
      <c r="C43" s="507">
        <v>1187329</v>
      </c>
      <c r="D43" s="507">
        <v>1253476</v>
      </c>
      <c r="E43" s="494">
        <f>SUM('1.sz.mell.'!C43)</f>
        <v>0</v>
      </c>
    </row>
    <row r="44" spans="1:5" s="473" customFormat="1" ht="12" customHeight="1" thickBot="1">
      <c r="A44" s="474" t="s">
        <v>23</v>
      </c>
      <c r="B44" s="475" t="s">
        <v>299</v>
      </c>
      <c r="C44" s="476">
        <f>SUM(C45:C49)</f>
        <v>2700000</v>
      </c>
      <c r="D44" s="496">
        <f>SUM(D45:D49)</f>
        <v>0</v>
      </c>
      <c r="E44" s="497">
        <f>SUM('1.sz.mell.'!C44)</f>
        <v>0</v>
      </c>
    </row>
    <row r="45" spans="1:5" s="473" customFormat="1" ht="12" customHeight="1">
      <c r="A45" s="478" t="s">
        <v>96</v>
      </c>
      <c r="B45" s="479" t="s">
        <v>303</v>
      </c>
      <c r="C45" s="508"/>
      <c r="D45" s="509"/>
      <c r="E45" s="482">
        <f>SUM('1.sz.mell.'!C45)</f>
        <v>0</v>
      </c>
    </row>
    <row r="46" spans="1:5" s="473" customFormat="1" ht="12" customHeight="1">
      <c r="A46" s="483" t="s">
        <v>97</v>
      </c>
      <c r="B46" s="484" t="s">
        <v>304</v>
      </c>
      <c r="C46" s="506">
        <v>2700000</v>
      </c>
      <c r="D46" s="506"/>
      <c r="E46" s="486">
        <f>SUM('1.sz.mell.'!C46)</f>
        <v>0</v>
      </c>
    </row>
    <row r="47" spans="1:5" s="473" customFormat="1" ht="12" customHeight="1">
      <c r="A47" s="483" t="s">
        <v>300</v>
      </c>
      <c r="B47" s="484" t="s">
        <v>305</v>
      </c>
      <c r="C47" s="501"/>
      <c r="D47" s="506"/>
      <c r="E47" s="488">
        <f>SUM('1.sz.mell.'!C47)</f>
        <v>0</v>
      </c>
    </row>
    <row r="48" spans="1:5" s="473" customFormat="1" ht="12" customHeight="1">
      <c r="A48" s="483" t="s">
        <v>301</v>
      </c>
      <c r="B48" s="484" t="s">
        <v>306</v>
      </c>
      <c r="C48" s="501"/>
      <c r="D48" s="506"/>
      <c r="E48" s="486">
        <f>SUM('1.sz.mell.'!C48)</f>
        <v>0</v>
      </c>
    </row>
    <row r="49" spans="1:5" s="473" customFormat="1" ht="12" customHeight="1" thickBot="1">
      <c r="A49" s="491" t="s">
        <v>302</v>
      </c>
      <c r="B49" s="492" t="s">
        <v>307</v>
      </c>
      <c r="C49" s="510"/>
      <c r="D49" s="507"/>
      <c r="E49" s="494">
        <f>SUM('1.sz.mell.'!C49)</f>
        <v>0</v>
      </c>
    </row>
    <row r="50" spans="1:5" s="473" customFormat="1" ht="12" customHeight="1" thickBot="1">
      <c r="A50" s="474" t="s">
        <v>182</v>
      </c>
      <c r="B50" s="475" t="s">
        <v>308</v>
      </c>
      <c r="C50" s="476">
        <f>SUM(C51:C53)</f>
        <v>24000</v>
      </c>
      <c r="D50" s="496">
        <f>SUM(D51:D53)</f>
        <v>409000</v>
      </c>
      <c r="E50" s="497">
        <f>SUM('1.sz.mell.'!C50)</f>
        <v>24000</v>
      </c>
    </row>
    <row r="51" spans="1:5" s="473" customFormat="1" ht="12" customHeight="1">
      <c r="A51" s="478" t="s">
        <v>98</v>
      </c>
      <c r="B51" s="479" t="s">
        <v>309</v>
      </c>
      <c r="C51" s="480"/>
      <c r="D51" s="498"/>
      <c r="E51" s="482">
        <f>SUM('1.sz.mell.'!C51)</f>
        <v>0</v>
      </c>
    </row>
    <row r="52" spans="1:5" s="473" customFormat="1" ht="12" customHeight="1">
      <c r="A52" s="483" t="s">
        <v>99</v>
      </c>
      <c r="B52" s="484" t="s">
        <v>452</v>
      </c>
      <c r="C52" s="485"/>
      <c r="D52" s="489"/>
      <c r="E52" s="486">
        <f>SUM('1.sz.mell.'!C52)</f>
        <v>0</v>
      </c>
    </row>
    <row r="53" spans="1:5" s="473" customFormat="1" ht="12" customHeight="1">
      <c r="A53" s="483" t="s">
        <v>312</v>
      </c>
      <c r="B53" s="484" t="s">
        <v>310</v>
      </c>
      <c r="C53" s="489">
        <v>24000</v>
      </c>
      <c r="D53" s="489">
        <v>409000</v>
      </c>
      <c r="E53" s="486">
        <f>SUM('1.sz.mell.'!C53)</f>
        <v>24000</v>
      </c>
    </row>
    <row r="54" spans="1:5" s="473" customFormat="1" ht="12" customHeight="1" thickBot="1">
      <c r="A54" s="491" t="s">
        <v>313</v>
      </c>
      <c r="B54" s="492" t="s">
        <v>311</v>
      </c>
      <c r="C54" s="499"/>
      <c r="D54" s="500"/>
      <c r="E54" s="494">
        <f>SUM('1.sz.mell.'!C54)</f>
        <v>0</v>
      </c>
    </row>
    <row r="55" spans="1:5" s="473" customFormat="1" ht="12" customHeight="1" thickBot="1">
      <c r="A55" s="474" t="s">
        <v>25</v>
      </c>
      <c r="B55" s="495" t="s">
        <v>314</v>
      </c>
      <c r="C55" s="476">
        <f>SUM(C56:C58)</f>
        <v>0</v>
      </c>
      <c r="D55" s="496">
        <f>SUM(D56:D58)</f>
        <v>0</v>
      </c>
      <c r="E55" s="497">
        <f>SUM('1.sz.mell.'!C55)</f>
        <v>0</v>
      </c>
    </row>
    <row r="56" spans="1:5" s="473" customFormat="1" ht="12" customHeight="1">
      <c r="A56" s="483" t="s">
        <v>183</v>
      </c>
      <c r="B56" s="479" t="s">
        <v>316</v>
      </c>
      <c r="C56" s="501"/>
      <c r="D56" s="506"/>
      <c r="E56" s="482">
        <f>SUM('1.sz.mell.'!C56)</f>
        <v>0</v>
      </c>
    </row>
    <row r="57" spans="1:5" s="473" customFormat="1" ht="12" customHeight="1">
      <c r="A57" s="483" t="s">
        <v>184</v>
      </c>
      <c r="B57" s="484" t="s">
        <v>453</v>
      </c>
      <c r="C57" s="501"/>
      <c r="D57" s="506"/>
      <c r="E57" s="486">
        <f>SUM('1.sz.mell.'!C57)</f>
        <v>0</v>
      </c>
    </row>
    <row r="58" spans="1:5" s="473" customFormat="1" ht="12" customHeight="1">
      <c r="A58" s="483" t="s">
        <v>232</v>
      </c>
      <c r="B58" s="484" t="s">
        <v>317</v>
      </c>
      <c r="C58" s="501"/>
      <c r="D58" s="511"/>
      <c r="E58" s="486">
        <f>SUM('1.sz.mell.'!C58)</f>
        <v>0</v>
      </c>
    </row>
    <row r="59" spans="1:5" s="473" customFormat="1" ht="12" customHeight="1" thickBot="1">
      <c r="A59" s="483" t="s">
        <v>315</v>
      </c>
      <c r="B59" s="492" t="s">
        <v>318</v>
      </c>
      <c r="C59" s="501"/>
      <c r="D59" s="506"/>
      <c r="E59" s="494">
        <f>SUM('1.sz.mell.'!C59)</f>
        <v>0</v>
      </c>
    </row>
    <row r="60" spans="1:5" s="473" customFormat="1" ht="12" customHeight="1" thickBot="1">
      <c r="A60" s="474" t="s">
        <v>26</v>
      </c>
      <c r="B60" s="475" t="s">
        <v>319</v>
      </c>
      <c r="C60" s="502">
        <f>+C5+C12+C19+C26+C33+C44+C50+C55</f>
        <v>218667406</v>
      </c>
      <c r="D60" s="502">
        <f>+D5+D12+D19+D26+D33+D44+D50+D55</f>
        <v>221879202</v>
      </c>
      <c r="E60" s="497">
        <f>SUM('1.sz.mell.'!C60)</f>
        <v>292916969</v>
      </c>
    </row>
    <row r="61" spans="1:5" s="473" customFormat="1" ht="12" customHeight="1" thickBot="1">
      <c r="A61" s="512" t="s">
        <v>320</v>
      </c>
      <c r="B61" s="495" t="s">
        <v>321</v>
      </c>
      <c r="C61" s="476">
        <f>SUM(C62:C64)</f>
        <v>0</v>
      </c>
      <c r="D61" s="496">
        <f>SUM(D62:D64)</f>
        <v>0</v>
      </c>
      <c r="E61" s="497">
        <f>SUM('1.sz.mell.'!C61)</f>
        <v>9000000</v>
      </c>
    </row>
    <row r="62" spans="1:5" s="473" customFormat="1" ht="12" customHeight="1">
      <c r="A62" s="483" t="s">
        <v>353</v>
      </c>
      <c r="B62" s="479" t="s">
        <v>322</v>
      </c>
      <c r="C62" s="501"/>
      <c r="D62" s="506"/>
      <c r="E62" s="482">
        <f>SUM('1.sz.mell.'!C62)</f>
        <v>0</v>
      </c>
    </row>
    <row r="63" spans="1:5" s="473" customFormat="1" ht="12" customHeight="1">
      <c r="A63" s="483" t="s">
        <v>362</v>
      </c>
      <c r="B63" s="484" t="s">
        <v>323</v>
      </c>
      <c r="C63" s="506">
        <v>0</v>
      </c>
      <c r="E63" s="486">
        <f>SUM('1.sz.mell.'!C63)</f>
        <v>9000000</v>
      </c>
    </row>
    <row r="64" spans="1:5" s="473" customFormat="1" ht="12" customHeight="1" thickBot="1">
      <c r="A64" s="483" t="s">
        <v>363</v>
      </c>
      <c r="B64" s="513" t="s">
        <v>456</v>
      </c>
      <c r="C64" s="501"/>
      <c r="D64" s="506"/>
      <c r="E64" s="494">
        <f>SUM('1.sz.mell.'!C64)</f>
        <v>0</v>
      </c>
    </row>
    <row r="65" spans="1:5" s="473" customFormat="1" ht="12" customHeight="1" thickBot="1">
      <c r="A65" s="512" t="s">
        <v>325</v>
      </c>
      <c r="B65" s="495" t="s">
        <v>326</v>
      </c>
      <c r="C65" s="476">
        <f>SUM(C66:C69)</f>
        <v>0</v>
      </c>
      <c r="D65" s="496">
        <f>SUM(D66:D69)</f>
        <v>0</v>
      </c>
      <c r="E65" s="497">
        <f>SUM('1.sz.mell.'!C65)</f>
        <v>0</v>
      </c>
    </row>
    <row r="66" spans="1:5" s="473" customFormat="1" ht="12" customHeight="1">
      <c r="A66" s="483" t="s">
        <v>153</v>
      </c>
      <c r="B66" s="479" t="s">
        <v>327</v>
      </c>
      <c r="C66" s="501"/>
      <c r="D66" s="506"/>
      <c r="E66" s="482">
        <f>SUM('1.sz.mell.'!C66)</f>
        <v>0</v>
      </c>
    </row>
    <row r="67" spans="1:5" s="473" customFormat="1" ht="12" customHeight="1">
      <c r="A67" s="483" t="s">
        <v>154</v>
      </c>
      <c r="B67" s="484" t="s">
        <v>328</v>
      </c>
      <c r="C67" s="501"/>
      <c r="D67" s="506"/>
      <c r="E67" s="486">
        <f>SUM('1.sz.mell.'!C67)</f>
        <v>0</v>
      </c>
    </row>
    <row r="68" spans="1:5" s="473" customFormat="1" ht="12" customHeight="1">
      <c r="A68" s="483" t="s">
        <v>354</v>
      </c>
      <c r="B68" s="484" t="s">
        <v>329</v>
      </c>
      <c r="C68" s="501"/>
      <c r="D68" s="506"/>
      <c r="E68" s="486">
        <f>SUM('1.sz.mell.'!C68)</f>
        <v>0</v>
      </c>
    </row>
    <row r="69" spans="1:7" s="473" customFormat="1" ht="17.25" customHeight="1" thickBot="1">
      <c r="A69" s="483" t="s">
        <v>355</v>
      </c>
      <c r="B69" s="492" t="s">
        <v>330</v>
      </c>
      <c r="C69" s="501"/>
      <c r="D69" s="506"/>
      <c r="E69" s="494">
        <f>SUM('1.sz.mell.'!C69)</f>
        <v>0</v>
      </c>
      <c r="G69" s="514"/>
    </row>
    <row r="70" spans="1:5" s="473" customFormat="1" ht="12" customHeight="1" thickBot="1">
      <c r="A70" s="512" t="s">
        <v>331</v>
      </c>
      <c r="B70" s="495" t="s">
        <v>332</v>
      </c>
      <c r="C70" s="476">
        <f>SUM(C71:C72)</f>
        <v>51788405</v>
      </c>
      <c r="D70" s="496">
        <f>SUM(D71:D72)</f>
        <v>13767496</v>
      </c>
      <c r="E70" s="497">
        <f>SUM('1.sz.mell.'!C70)</f>
        <v>42711000</v>
      </c>
    </row>
    <row r="71" spans="1:5" s="473" customFormat="1" ht="12" customHeight="1">
      <c r="A71" s="483" t="s">
        <v>356</v>
      </c>
      <c r="B71" s="479" t="s">
        <v>333</v>
      </c>
      <c r="C71" s="506">
        <v>51788405</v>
      </c>
      <c r="D71" s="506">
        <v>13767496</v>
      </c>
      <c r="E71" s="497">
        <f>SUM('1.sz.mell.'!C71)</f>
        <v>42711000</v>
      </c>
    </row>
    <row r="72" spans="1:5" s="473" customFormat="1" ht="12" customHeight="1" thickBot="1">
      <c r="A72" s="483" t="s">
        <v>357</v>
      </c>
      <c r="B72" s="492" t="s">
        <v>334</v>
      </c>
      <c r="C72" s="501"/>
      <c r="D72" s="506"/>
      <c r="E72" s="494">
        <f>SUM('1.sz.mell.'!C72)</f>
        <v>0</v>
      </c>
    </row>
    <row r="73" spans="1:5" s="473" customFormat="1" ht="12" customHeight="1" thickBot="1">
      <c r="A73" s="512" t="s">
        <v>335</v>
      </c>
      <c r="B73" s="495" t="s">
        <v>336</v>
      </c>
      <c r="C73" s="476">
        <f>SUM(C74:C76)</f>
        <v>26633039</v>
      </c>
      <c r="D73" s="496">
        <f>SUM(D74:D76)</f>
        <v>30126754</v>
      </c>
      <c r="E73" s="497">
        <f>SUM('1.sz.mell.'!C73)</f>
        <v>29568000</v>
      </c>
    </row>
    <row r="74" spans="1:5" s="473" customFormat="1" ht="12" customHeight="1">
      <c r="A74" s="483" t="s">
        <v>358</v>
      </c>
      <c r="B74" s="479" t="s">
        <v>337</v>
      </c>
      <c r="C74" s="487">
        <v>2469007</v>
      </c>
      <c r="D74" s="487">
        <v>2809337</v>
      </c>
      <c r="E74" s="482">
        <f>SUM('1.sz.mell.'!C74)</f>
        <v>0</v>
      </c>
    </row>
    <row r="75" spans="1:5" s="473" customFormat="1" ht="12" customHeight="1">
      <c r="A75" s="483" t="s">
        <v>359</v>
      </c>
      <c r="B75" s="484" t="s">
        <v>338</v>
      </c>
      <c r="C75" s="501"/>
      <c r="D75" s="506"/>
      <c r="E75" s="486">
        <f>SUM('1.sz.mell.'!C75)</f>
        <v>0</v>
      </c>
    </row>
    <row r="76" spans="1:5" s="473" customFormat="1" ht="12" customHeight="1" thickBot="1">
      <c r="A76" s="483" t="s">
        <v>360</v>
      </c>
      <c r="B76" s="492" t="s">
        <v>623</v>
      </c>
      <c r="C76" s="506">
        <v>24164032</v>
      </c>
      <c r="D76" s="506">
        <v>27317417</v>
      </c>
      <c r="E76" s="494">
        <f>SUM('1.sz.mell.'!C76)</f>
        <v>29568000</v>
      </c>
    </row>
    <row r="77" spans="1:5" s="473" customFormat="1" ht="12" customHeight="1" thickBot="1">
      <c r="A77" s="512" t="s">
        <v>339</v>
      </c>
      <c r="B77" s="495" t="s">
        <v>361</v>
      </c>
      <c r="C77" s="476">
        <f>SUM(C78:C81)</f>
        <v>0</v>
      </c>
      <c r="D77" s="496">
        <f>SUM(D78:D81)</f>
        <v>0</v>
      </c>
      <c r="E77" s="497">
        <f>SUM('1.sz.mell.'!C77)</f>
        <v>0</v>
      </c>
    </row>
    <row r="78" spans="1:5" s="473" customFormat="1" ht="12" customHeight="1">
      <c r="A78" s="515" t="s">
        <v>340</v>
      </c>
      <c r="B78" s="479" t="s">
        <v>341</v>
      </c>
      <c r="C78" s="501"/>
      <c r="D78" s="506"/>
      <c r="E78" s="482">
        <f>SUM('1.sz.mell.'!C78)</f>
        <v>0</v>
      </c>
    </row>
    <row r="79" spans="1:5" s="473" customFormat="1" ht="12" customHeight="1">
      <c r="A79" s="516" t="s">
        <v>342</v>
      </c>
      <c r="B79" s="484" t="s">
        <v>343</v>
      </c>
      <c r="C79" s="501"/>
      <c r="D79" s="506"/>
      <c r="E79" s="486">
        <f>SUM('1.sz.mell.'!C79)</f>
        <v>0</v>
      </c>
    </row>
    <row r="80" spans="1:5" s="473" customFormat="1" ht="12" customHeight="1">
      <c r="A80" s="516" t="s">
        <v>344</v>
      </c>
      <c r="B80" s="484" t="s">
        <v>345</v>
      </c>
      <c r="C80" s="501"/>
      <c r="D80" s="506"/>
      <c r="E80" s="486">
        <f>SUM('1.sz.mell.'!C80)</f>
        <v>0</v>
      </c>
    </row>
    <row r="81" spans="1:5" s="473" customFormat="1" ht="12" customHeight="1" thickBot="1">
      <c r="A81" s="517" t="s">
        <v>346</v>
      </c>
      <c r="B81" s="492" t="s">
        <v>347</v>
      </c>
      <c r="C81" s="501"/>
      <c r="D81" s="506"/>
      <c r="E81" s="494">
        <f>SUM('1.sz.mell.'!C81)</f>
        <v>0</v>
      </c>
    </row>
    <row r="82" spans="1:5" s="473" customFormat="1" ht="12" customHeight="1" thickBot="1">
      <c r="A82" s="512" t="s">
        <v>348</v>
      </c>
      <c r="B82" s="495" t="s">
        <v>349</v>
      </c>
      <c r="C82" s="518"/>
      <c r="D82" s="519"/>
      <c r="E82" s="497">
        <f>SUM('1.sz.mell.'!C82)</f>
        <v>0</v>
      </c>
    </row>
    <row r="83" spans="1:5" s="473" customFormat="1" ht="12" customHeight="1" thickBot="1">
      <c r="A83" s="512" t="s">
        <v>350</v>
      </c>
      <c r="B83" s="520" t="s">
        <v>351</v>
      </c>
      <c r="C83" s="502">
        <f>+C61+C65+C70+C73+C77+C82</f>
        <v>78421444</v>
      </c>
      <c r="D83" s="503">
        <f>+D61+D65+D70+D73+D77+D82</f>
        <v>43894250</v>
      </c>
      <c r="E83" s="497">
        <f>SUM('1.sz.mell.'!C83)</f>
        <v>81279000</v>
      </c>
    </row>
    <row r="84" spans="1:5" s="473" customFormat="1" ht="12" customHeight="1" thickBot="1">
      <c r="A84" s="521" t="s">
        <v>364</v>
      </c>
      <c r="B84" s="522" t="s">
        <v>352</v>
      </c>
      <c r="C84" s="502">
        <f>+C60+C83</f>
        <v>297088850</v>
      </c>
      <c r="D84" s="503">
        <f>+D60+D83</f>
        <v>265773452</v>
      </c>
      <c r="E84" s="523">
        <f>SUM('1.sz.mell.'!C84)</f>
        <v>374195969</v>
      </c>
    </row>
    <row r="85" spans="1:5" s="473" customFormat="1" ht="12" customHeight="1">
      <c r="A85" s="524"/>
      <c r="B85" s="525"/>
      <c r="C85" s="526"/>
      <c r="D85" s="527"/>
      <c r="E85" s="528"/>
    </row>
    <row r="86" spans="1:5" s="473" customFormat="1" ht="12" customHeight="1">
      <c r="A86" s="872" t="s">
        <v>47</v>
      </c>
      <c r="B86" s="872"/>
      <c r="C86" s="872"/>
      <c r="D86" s="872"/>
      <c r="E86" s="872"/>
    </row>
    <row r="87" spans="1:5" s="473" customFormat="1" ht="12" customHeight="1" thickBot="1">
      <c r="A87" s="873" t="s">
        <v>156</v>
      </c>
      <c r="B87" s="873"/>
      <c r="C87" s="529" t="s">
        <v>622</v>
      </c>
      <c r="D87" s="530" t="s">
        <v>616</v>
      </c>
      <c r="E87" s="531" t="s">
        <v>616</v>
      </c>
    </row>
    <row r="88" spans="1:6" s="473" customFormat="1" ht="24" customHeight="1" thickBot="1">
      <c r="A88" s="13" t="s">
        <v>16</v>
      </c>
      <c r="B88" s="14" t="s">
        <v>48</v>
      </c>
      <c r="C88" s="455" t="s">
        <v>683</v>
      </c>
      <c r="D88" s="456" t="s">
        <v>684</v>
      </c>
      <c r="E88" s="457" t="s">
        <v>672</v>
      </c>
      <c r="F88" s="532"/>
    </row>
    <row r="89" spans="1:6" s="473" customFormat="1" ht="12" customHeight="1" thickBot="1">
      <c r="A89" s="13">
        <v>1</v>
      </c>
      <c r="B89" s="14">
        <v>2</v>
      </c>
      <c r="C89" s="14">
        <v>3</v>
      </c>
      <c r="D89" s="14">
        <v>4</v>
      </c>
      <c r="E89" s="533">
        <v>5</v>
      </c>
      <c r="F89" s="532"/>
    </row>
    <row r="90" spans="1:6" s="473" customFormat="1" ht="15" customHeight="1" thickBot="1">
      <c r="A90" s="534" t="s">
        <v>18</v>
      </c>
      <c r="B90" s="535" t="s">
        <v>663</v>
      </c>
      <c r="C90" s="536">
        <f>SUM(C91:C95)</f>
        <v>190797845</v>
      </c>
      <c r="D90" s="537">
        <f>+D91+D92+D93+D94+D95</f>
        <v>179166995</v>
      </c>
      <c r="E90" s="538">
        <f>+E91+E92+E93+E94+E95</f>
        <v>205512632</v>
      </c>
      <c r="F90" s="532"/>
    </row>
    <row r="91" spans="1:5" s="473" customFormat="1" ht="12.75" customHeight="1">
      <c r="A91" s="539" t="s">
        <v>100</v>
      </c>
      <c r="B91" s="540" t="s">
        <v>49</v>
      </c>
      <c r="C91" s="541">
        <v>96745511</v>
      </c>
      <c r="D91" s="541">
        <v>96122728</v>
      </c>
      <c r="E91" s="542">
        <f>SUM('1.sz.mell.'!C91)</f>
        <v>97910000</v>
      </c>
    </row>
    <row r="92" spans="1:5" s="545" customFormat="1" ht="16.5" customHeight="1">
      <c r="A92" s="483" t="s">
        <v>101</v>
      </c>
      <c r="B92" s="543" t="s">
        <v>185</v>
      </c>
      <c r="C92" s="487">
        <v>12950071</v>
      </c>
      <c r="D92" s="487">
        <v>12473216</v>
      </c>
      <c r="E92" s="544">
        <f>SUM('1.sz.mell.'!C92)</f>
        <v>13144000</v>
      </c>
    </row>
    <row r="93" spans="1:5" s="545" customFormat="1" ht="12">
      <c r="A93" s="483" t="s">
        <v>102</v>
      </c>
      <c r="B93" s="543" t="s">
        <v>143</v>
      </c>
      <c r="C93" s="505">
        <v>60939585</v>
      </c>
      <c r="D93" s="505">
        <v>60662795</v>
      </c>
      <c r="E93" s="546">
        <f>SUM('1.sz.mell.'!C93)</f>
        <v>58159130</v>
      </c>
    </row>
    <row r="94" spans="1:5" s="473" customFormat="1" ht="12" customHeight="1">
      <c r="A94" s="483" t="s">
        <v>103</v>
      </c>
      <c r="B94" s="547" t="s">
        <v>186</v>
      </c>
      <c r="C94" s="505">
        <v>9303998</v>
      </c>
      <c r="D94" s="505">
        <v>9401500</v>
      </c>
      <c r="E94" s="544">
        <f>SUM('1.sz.mell.'!C94)</f>
        <v>22360051</v>
      </c>
    </row>
    <row r="95" spans="1:5" s="545" customFormat="1" ht="12" customHeight="1">
      <c r="A95" s="483" t="s">
        <v>114</v>
      </c>
      <c r="B95" s="548" t="s">
        <v>187</v>
      </c>
      <c r="C95" s="505">
        <v>10858680</v>
      </c>
      <c r="D95" s="505">
        <v>506756</v>
      </c>
      <c r="E95" s="546">
        <f>SUM('1.sz.mell.'!C95)</f>
        <v>13939451</v>
      </c>
    </row>
    <row r="96" spans="1:5" s="545" customFormat="1" ht="12" customHeight="1">
      <c r="A96" s="483" t="s">
        <v>104</v>
      </c>
      <c r="B96" s="543" t="s">
        <v>368</v>
      </c>
      <c r="C96" s="505"/>
      <c r="D96" s="505">
        <v>440756</v>
      </c>
      <c r="E96" s="544">
        <f>SUM('1.sz.mell.'!C96)</f>
        <v>6000000</v>
      </c>
    </row>
    <row r="97" spans="1:5" s="545" customFormat="1" ht="12" customHeight="1">
      <c r="A97" s="483" t="s">
        <v>105</v>
      </c>
      <c r="B97" s="549" t="s">
        <v>369</v>
      </c>
      <c r="C97" s="505"/>
      <c r="D97" s="505"/>
      <c r="E97" s="546">
        <f>SUM('1.sz.mell.'!C97)</f>
        <v>0</v>
      </c>
    </row>
    <row r="98" spans="1:5" s="545" customFormat="1" ht="12" customHeight="1">
      <c r="A98" s="483" t="s">
        <v>115</v>
      </c>
      <c r="B98" s="550" t="s">
        <v>370</v>
      </c>
      <c r="C98" s="505"/>
      <c r="D98" s="505"/>
      <c r="E98" s="544">
        <f>SUM('1.sz.mell.'!C98)</f>
        <v>0</v>
      </c>
    </row>
    <row r="99" spans="1:5" s="545" customFormat="1" ht="12" customHeight="1">
      <c r="A99" s="483" t="s">
        <v>116</v>
      </c>
      <c r="B99" s="550" t="s">
        <v>371</v>
      </c>
      <c r="C99" s="505"/>
      <c r="D99" s="505"/>
      <c r="E99" s="546">
        <f>SUM('1.sz.mell.'!C99)</f>
        <v>0</v>
      </c>
    </row>
    <row r="100" spans="1:5" s="545" customFormat="1" ht="12" customHeight="1">
      <c r="A100" s="483" t="s">
        <v>117</v>
      </c>
      <c r="B100" s="549" t="s">
        <v>372</v>
      </c>
      <c r="C100" s="505">
        <v>10713680</v>
      </c>
      <c r="D100" s="505"/>
      <c r="E100" s="544">
        <f>SUM('1.sz.mell.'!C100)</f>
        <v>7239451</v>
      </c>
    </row>
    <row r="101" spans="1:5" s="545" customFormat="1" ht="12" customHeight="1">
      <c r="A101" s="483" t="s">
        <v>118</v>
      </c>
      <c r="B101" s="549" t="s">
        <v>373</v>
      </c>
      <c r="C101" s="505"/>
      <c r="D101" s="505"/>
      <c r="E101" s="546">
        <f>SUM('1.sz.mell.'!C101)</f>
        <v>0</v>
      </c>
    </row>
    <row r="102" spans="1:5" s="545" customFormat="1" ht="12" customHeight="1">
      <c r="A102" s="483" t="s">
        <v>120</v>
      </c>
      <c r="B102" s="550" t="s">
        <v>374</v>
      </c>
      <c r="C102" s="505"/>
      <c r="D102" s="505"/>
      <c r="E102" s="544">
        <f>SUM('1.sz.mell.'!C102)</f>
        <v>0</v>
      </c>
    </row>
    <row r="103" spans="1:5" s="545" customFormat="1" ht="12" customHeight="1">
      <c r="A103" s="551" t="s">
        <v>188</v>
      </c>
      <c r="B103" s="552" t="s">
        <v>375</v>
      </c>
      <c r="C103" s="505"/>
      <c r="D103" s="505"/>
      <c r="E103" s="546">
        <f>SUM('1.sz.mell.'!C103)</f>
        <v>0</v>
      </c>
    </row>
    <row r="104" spans="1:5" s="545" customFormat="1" ht="12" customHeight="1">
      <c r="A104" s="483" t="s">
        <v>365</v>
      </c>
      <c r="B104" s="552" t="s">
        <v>376</v>
      </c>
      <c r="C104" s="505"/>
      <c r="D104" s="505"/>
      <c r="E104" s="544">
        <f>SUM('1.sz.mell.'!C104)</f>
        <v>0</v>
      </c>
    </row>
    <row r="105" spans="1:5" s="545" customFormat="1" ht="12" customHeight="1" thickBot="1">
      <c r="A105" s="553" t="s">
        <v>366</v>
      </c>
      <c r="B105" s="554" t="s">
        <v>377</v>
      </c>
      <c r="C105" s="555">
        <v>145000</v>
      </c>
      <c r="D105" s="555">
        <v>66000</v>
      </c>
      <c r="E105" s="556">
        <f>SUM('1.sz.mell.'!C105)</f>
        <v>700000</v>
      </c>
    </row>
    <row r="106" spans="1:5" s="545" customFormat="1" ht="12" customHeight="1" thickBot="1">
      <c r="A106" s="474" t="s">
        <v>19</v>
      </c>
      <c r="B106" s="557" t="s">
        <v>664</v>
      </c>
      <c r="C106" s="558">
        <f>+C107+C109+C111</f>
        <v>64259590</v>
      </c>
      <c r="D106" s="496">
        <f>+D107+D109+D111</f>
        <v>16224988</v>
      </c>
      <c r="E106" s="559">
        <f>SUM('1.sz.mell.'!C106)</f>
        <v>126306000</v>
      </c>
    </row>
    <row r="107" spans="1:5" s="545" customFormat="1" ht="12" customHeight="1">
      <c r="A107" s="478" t="s">
        <v>106</v>
      </c>
      <c r="B107" s="543" t="s">
        <v>231</v>
      </c>
      <c r="C107" s="481">
        <v>5690820</v>
      </c>
      <c r="D107" s="481">
        <v>7734326</v>
      </c>
      <c r="E107" s="542">
        <f>SUM('1.sz.mell.'!C107)</f>
        <v>46651000</v>
      </c>
    </row>
    <row r="108" spans="1:5" s="545" customFormat="1" ht="12" customHeight="1">
      <c r="A108" s="478" t="s">
        <v>107</v>
      </c>
      <c r="B108" s="560" t="s">
        <v>382</v>
      </c>
      <c r="C108" s="481"/>
      <c r="D108" s="481"/>
      <c r="E108" s="544">
        <f>SUM('1.sz.mell.'!C108)</f>
        <v>0</v>
      </c>
    </row>
    <row r="109" spans="1:5" s="545" customFormat="1" ht="12" customHeight="1">
      <c r="A109" s="478" t="s">
        <v>108</v>
      </c>
      <c r="B109" s="560" t="s">
        <v>189</v>
      </c>
      <c r="C109" s="487">
        <v>58568770</v>
      </c>
      <c r="D109" s="487">
        <v>8490662</v>
      </c>
      <c r="E109" s="546">
        <f>SUM('1.sz.mell.'!C109)</f>
        <v>79655000</v>
      </c>
    </row>
    <row r="110" spans="1:5" s="545" customFormat="1" ht="12" customHeight="1">
      <c r="A110" s="478" t="s">
        <v>109</v>
      </c>
      <c r="B110" s="560" t="s">
        <v>383</v>
      </c>
      <c r="C110" s="561"/>
      <c r="D110" s="487"/>
      <c r="E110" s="544">
        <f>SUM('1.sz.mell.'!C110)</f>
        <v>0</v>
      </c>
    </row>
    <row r="111" spans="1:5" s="545" customFormat="1" ht="12" customHeight="1">
      <c r="A111" s="478" t="s">
        <v>110</v>
      </c>
      <c r="B111" s="492" t="s">
        <v>233</v>
      </c>
      <c r="C111" s="561"/>
      <c r="D111" s="487"/>
      <c r="E111" s="546">
        <f>SUM('1.sz.mell.'!C111)</f>
        <v>0</v>
      </c>
    </row>
    <row r="112" spans="1:5" s="545" customFormat="1" ht="12" customHeight="1">
      <c r="A112" s="478" t="s">
        <v>119</v>
      </c>
      <c r="B112" s="562" t="s">
        <v>454</v>
      </c>
      <c r="C112" s="561"/>
      <c r="D112" s="487"/>
      <c r="E112" s="544">
        <f>SUM('1.sz.mell.'!C112)</f>
        <v>0</v>
      </c>
    </row>
    <row r="113" spans="1:5" s="545" customFormat="1" ht="12">
      <c r="A113" s="478" t="s">
        <v>121</v>
      </c>
      <c r="B113" s="563" t="s">
        <v>388</v>
      </c>
      <c r="C113" s="561"/>
      <c r="D113" s="487"/>
      <c r="E113" s="546">
        <f>SUM('1.sz.mell.'!C113)</f>
        <v>0</v>
      </c>
    </row>
    <row r="114" spans="1:5" s="545" customFormat="1" ht="12" customHeight="1">
      <c r="A114" s="478" t="s">
        <v>190</v>
      </c>
      <c r="B114" s="550" t="s">
        <v>371</v>
      </c>
      <c r="C114" s="561"/>
      <c r="D114" s="487"/>
      <c r="E114" s="544">
        <f>SUM('1.sz.mell.'!C114)</f>
        <v>0</v>
      </c>
    </row>
    <row r="115" spans="1:5" s="545" customFormat="1" ht="12" customHeight="1">
      <c r="A115" s="478" t="s">
        <v>191</v>
      </c>
      <c r="B115" s="550" t="s">
        <v>387</v>
      </c>
      <c r="C115" s="561"/>
      <c r="D115" s="487"/>
      <c r="E115" s="546">
        <f>SUM('1.sz.mell.'!C115)</f>
        <v>0</v>
      </c>
    </row>
    <row r="116" spans="1:5" s="545" customFormat="1" ht="12" customHeight="1">
      <c r="A116" s="478" t="s">
        <v>192</v>
      </c>
      <c r="B116" s="550" t="s">
        <v>386</v>
      </c>
      <c r="C116" s="561"/>
      <c r="D116" s="487"/>
      <c r="E116" s="544">
        <f>SUM('1.sz.mell.'!C116)</f>
        <v>0</v>
      </c>
    </row>
    <row r="117" spans="1:5" s="545" customFormat="1" ht="12" customHeight="1">
      <c r="A117" s="478" t="s">
        <v>379</v>
      </c>
      <c r="B117" s="550" t="s">
        <v>374</v>
      </c>
      <c r="C117" s="561"/>
      <c r="D117" s="487"/>
      <c r="E117" s="546">
        <f>SUM('1.sz.mell.'!C117)</f>
        <v>0</v>
      </c>
    </row>
    <row r="118" spans="1:5" s="545" customFormat="1" ht="12" customHeight="1">
      <c r="A118" s="478" t="s">
        <v>380</v>
      </c>
      <c r="B118" s="550" t="s">
        <v>385</v>
      </c>
      <c r="C118" s="561"/>
      <c r="D118" s="489"/>
      <c r="E118" s="544">
        <f>SUM('1.sz.mell.'!C118)</f>
        <v>0</v>
      </c>
    </row>
    <row r="119" spans="1:5" s="545" customFormat="1" ht="12" customHeight="1" thickBot="1">
      <c r="A119" s="551" t="s">
        <v>381</v>
      </c>
      <c r="B119" s="550" t="s">
        <v>384</v>
      </c>
      <c r="C119" s="564"/>
      <c r="D119" s="500"/>
      <c r="E119" s="556">
        <f>SUM('1.sz.mell.'!C119)</f>
        <v>0</v>
      </c>
    </row>
    <row r="120" spans="1:5" s="545" customFormat="1" ht="12" customHeight="1" thickBot="1">
      <c r="A120" s="474" t="s">
        <v>20</v>
      </c>
      <c r="B120" s="565" t="s">
        <v>389</v>
      </c>
      <c r="C120" s="558">
        <f>+C121+C122</f>
        <v>0</v>
      </c>
      <c r="D120" s="496">
        <f>+D121+D122</f>
        <v>0</v>
      </c>
      <c r="E120" s="559">
        <f>SUM('1.sz.mell.'!C120)</f>
        <v>1000000</v>
      </c>
    </row>
    <row r="121" spans="1:5" s="545" customFormat="1" ht="12" customHeight="1">
      <c r="A121" s="478" t="s">
        <v>89</v>
      </c>
      <c r="B121" s="566" t="s">
        <v>58</v>
      </c>
      <c r="C121" s="567"/>
      <c r="D121" s="481"/>
      <c r="E121" s="559">
        <f>SUM('1.sz.mell.'!C121)</f>
        <v>1000000</v>
      </c>
    </row>
    <row r="122" spans="1:5" s="545" customFormat="1" ht="12" customHeight="1" thickBot="1">
      <c r="A122" s="491" t="s">
        <v>90</v>
      </c>
      <c r="B122" s="560" t="s">
        <v>59</v>
      </c>
      <c r="C122" s="564"/>
      <c r="D122" s="500"/>
      <c r="E122" s="556">
        <f>SUM('1.sz.mell.'!C122)</f>
        <v>0</v>
      </c>
    </row>
    <row r="123" spans="1:5" s="545" customFormat="1" ht="12" customHeight="1" thickBot="1">
      <c r="A123" s="474" t="s">
        <v>21</v>
      </c>
      <c r="B123" s="565" t="s">
        <v>390</v>
      </c>
      <c r="C123" s="558">
        <f>+C90+C106+C120</f>
        <v>255057435</v>
      </c>
      <c r="D123" s="496">
        <f>+D90+D106+D120</f>
        <v>195391983</v>
      </c>
      <c r="E123" s="559">
        <f>SUM('1.sz.mell.'!C123)</f>
        <v>332818632</v>
      </c>
    </row>
    <row r="124" spans="1:5" s="545" customFormat="1" ht="12" customHeight="1" thickBot="1">
      <c r="A124" s="474" t="s">
        <v>22</v>
      </c>
      <c r="B124" s="565" t="s">
        <v>391</v>
      </c>
      <c r="C124" s="558">
        <f>+C125+C126+C127</f>
        <v>1873667</v>
      </c>
      <c r="D124" s="496">
        <f>+D125+D126+D127</f>
        <v>0</v>
      </c>
      <c r="E124" s="559">
        <f>SUM('1.sz.mell.'!C124)</f>
        <v>9000000</v>
      </c>
    </row>
    <row r="125" spans="1:5" s="545" customFormat="1" ht="12" customHeight="1">
      <c r="A125" s="478" t="s">
        <v>93</v>
      </c>
      <c r="B125" s="566" t="s">
        <v>392</v>
      </c>
      <c r="C125" s="561"/>
      <c r="D125" s="489"/>
      <c r="E125" s="542">
        <f>SUM('1.sz.mell.'!C125)</f>
        <v>0</v>
      </c>
    </row>
    <row r="126" spans="1:5" s="545" customFormat="1" ht="12" customHeight="1">
      <c r="A126" s="478" t="s">
        <v>94</v>
      </c>
      <c r="B126" s="566" t="s">
        <v>393</v>
      </c>
      <c r="C126" s="489"/>
      <c r="D126" s="489"/>
      <c r="E126" s="544">
        <f>SUM('1.sz.mell.'!C126)</f>
        <v>9000000</v>
      </c>
    </row>
    <row r="127" spans="1:5" s="545" customFormat="1" ht="12" customHeight="1" thickBot="1">
      <c r="A127" s="551" t="s">
        <v>95</v>
      </c>
      <c r="B127" s="568" t="s">
        <v>394</v>
      </c>
      <c r="C127" s="487">
        <v>1873667</v>
      </c>
      <c r="D127" s="487"/>
      <c r="E127" s="556">
        <f>SUM('1.sz.mell.'!C127)</f>
        <v>0</v>
      </c>
    </row>
    <row r="128" spans="1:5" s="545" customFormat="1" ht="12" customHeight="1" thickBot="1">
      <c r="A128" s="474" t="s">
        <v>23</v>
      </c>
      <c r="B128" s="565" t="s">
        <v>438</v>
      </c>
      <c r="C128" s="558">
        <f>+C129+C130+C131+C132</f>
        <v>0</v>
      </c>
      <c r="D128" s="496">
        <f>+D129+D130+D131+D132</f>
        <v>0</v>
      </c>
      <c r="E128" s="559">
        <f>SUM('1.sz.mell.'!C128)</f>
        <v>0</v>
      </c>
    </row>
    <row r="129" spans="1:5" s="545" customFormat="1" ht="12" customHeight="1">
      <c r="A129" s="478" t="s">
        <v>96</v>
      </c>
      <c r="B129" s="566" t="s">
        <v>395</v>
      </c>
      <c r="C129" s="561"/>
      <c r="D129" s="489"/>
      <c r="E129" s="542">
        <f>SUM('1.sz.mell.'!C129)</f>
        <v>0</v>
      </c>
    </row>
    <row r="130" spans="1:5" s="545" customFormat="1" ht="12" customHeight="1">
      <c r="A130" s="478" t="s">
        <v>97</v>
      </c>
      <c r="B130" s="566" t="s">
        <v>396</v>
      </c>
      <c r="C130" s="561"/>
      <c r="D130" s="489"/>
      <c r="E130" s="544">
        <f>SUM('1.sz.mell.'!C130)</f>
        <v>0</v>
      </c>
    </row>
    <row r="131" spans="1:5" s="545" customFormat="1" ht="12" customHeight="1">
      <c r="A131" s="478" t="s">
        <v>300</v>
      </c>
      <c r="B131" s="566" t="s">
        <v>397</v>
      </c>
      <c r="C131" s="561"/>
      <c r="D131" s="489"/>
      <c r="E131" s="544">
        <f>SUM('1.sz.mell.'!C131)</f>
        <v>0</v>
      </c>
    </row>
    <row r="132" spans="1:5" s="545" customFormat="1" ht="12" customHeight="1" thickBot="1">
      <c r="A132" s="551" t="s">
        <v>301</v>
      </c>
      <c r="B132" s="568" t="s">
        <v>398</v>
      </c>
      <c r="C132" s="561"/>
      <c r="D132" s="489"/>
      <c r="E132" s="556">
        <f>SUM('1.sz.mell.'!C132)</f>
        <v>0</v>
      </c>
    </row>
    <row r="133" spans="1:5" s="545" customFormat="1" ht="12" customHeight="1" thickBot="1">
      <c r="A133" s="474" t="s">
        <v>24</v>
      </c>
      <c r="B133" s="565" t="s">
        <v>399</v>
      </c>
      <c r="C133" s="569">
        <f>+C134+C135+C136+C137</f>
        <v>26306006</v>
      </c>
      <c r="D133" s="503">
        <f>+D134+D135+D136+D137</f>
        <v>29786424</v>
      </c>
      <c r="E133" s="559">
        <f>SUM('1.sz.mell.'!C133)</f>
        <v>32377337</v>
      </c>
    </row>
    <row r="134" spans="1:5" s="545" customFormat="1" ht="12" customHeight="1">
      <c r="A134" s="478" t="s">
        <v>98</v>
      </c>
      <c r="B134" s="566" t="s">
        <v>400</v>
      </c>
      <c r="C134" s="561"/>
      <c r="D134" s="487"/>
      <c r="E134" s="542">
        <f>SUM('1.sz.mell.'!C134)</f>
        <v>0</v>
      </c>
    </row>
    <row r="135" spans="1:5" s="545" customFormat="1" ht="12" customHeight="1">
      <c r="A135" s="478" t="s">
        <v>99</v>
      </c>
      <c r="B135" s="566" t="s">
        <v>409</v>
      </c>
      <c r="C135" s="489">
        <v>2141974</v>
      </c>
      <c r="D135" s="489">
        <v>2469007</v>
      </c>
      <c r="E135" s="544">
        <f>SUM('1.sz.mell.'!C135)</f>
        <v>2809337</v>
      </c>
    </row>
    <row r="136" spans="1:5" s="545" customFormat="1" ht="12" customHeight="1">
      <c r="A136" s="478" t="s">
        <v>312</v>
      </c>
      <c r="B136" s="492" t="s">
        <v>624</v>
      </c>
      <c r="C136" s="489">
        <v>24164032</v>
      </c>
      <c r="D136" s="489">
        <v>27317417</v>
      </c>
      <c r="E136" s="544">
        <f>SUM('1.sz.mell.'!C136)</f>
        <v>29568000</v>
      </c>
    </row>
    <row r="137" spans="1:5" s="545" customFormat="1" ht="12" customHeight="1" thickBot="1">
      <c r="A137" s="551" t="s">
        <v>313</v>
      </c>
      <c r="B137" s="568" t="s">
        <v>401</v>
      </c>
      <c r="C137" s="561"/>
      <c r="D137" s="489"/>
      <c r="E137" s="556">
        <f>SUM('1.sz.mell.'!C137)</f>
        <v>0</v>
      </c>
    </row>
    <row r="138" spans="1:5" s="545" customFormat="1" ht="12" customHeight="1" thickBot="1">
      <c r="A138" s="474" t="s">
        <v>25</v>
      </c>
      <c r="B138" s="565" t="s">
        <v>402</v>
      </c>
      <c r="C138" s="570">
        <f>+C139+C140+C141+C142</f>
        <v>0</v>
      </c>
      <c r="D138" s="571">
        <f>+D139+D140+D141+D142</f>
        <v>0</v>
      </c>
      <c r="E138" s="559">
        <f>SUM('1.sz.mell.'!C138)</f>
        <v>0</v>
      </c>
    </row>
    <row r="139" spans="1:5" s="545" customFormat="1" ht="12" customHeight="1">
      <c r="A139" s="478" t="s">
        <v>183</v>
      </c>
      <c r="B139" s="566" t="s">
        <v>403</v>
      </c>
      <c r="C139" s="561"/>
      <c r="D139" s="489"/>
      <c r="E139" s="542">
        <f>SUM('1.sz.mell.'!C139)</f>
        <v>0</v>
      </c>
    </row>
    <row r="140" spans="1:5" s="545" customFormat="1" ht="12" customHeight="1">
      <c r="A140" s="478" t="s">
        <v>184</v>
      </c>
      <c r="B140" s="566" t="s">
        <v>404</v>
      </c>
      <c r="C140" s="561"/>
      <c r="D140" s="489"/>
      <c r="E140" s="544">
        <f>SUM('1.sz.mell.'!C140)</f>
        <v>0</v>
      </c>
    </row>
    <row r="141" spans="1:5" s="545" customFormat="1" ht="12" customHeight="1">
      <c r="A141" s="478" t="s">
        <v>232</v>
      </c>
      <c r="B141" s="566" t="s">
        <v>405</v>
      </c>
      <c r="C141" s="561"/>
      <c r="D141" s="489"/>
      <c r="E141" s="544">
        <f>SUM('1.sz.mell.'!C141)</f>
        <v>0</v>
      </c>
    </row>
    <row r="142" spans="1:5" s="545" customFormat="1" ht="12" customHeight="1" thickBot="1">
      <c r="A142" s="478" t="s">
        <v>315</v>
      </c>
      <c r="B142" s="566" t="s">
        <v>406</v>
      </c>
      <c r="C142" s="561"/>
      <c r="D142" s="489"/>
      <c r="E142" s="556">
        <f>SUM('1.sz.mell.'!C142)</f>
        <v>0</v>
      </c>
    </row>
    <row r="143" spans="1:5" s="545" customFormat="1" ht="12" customHeight="1" thickBot="1">
      <c r="A143" s="474" t="s">
        <v>26</v>
      </c>
      <c r="B143" s="565" t="s">
        <v>407</v>
      </c>
      <c r="C143" s="413">
        <f>+C124+C128+C133+C138</f>
        <v>28179673</v>
      </c>
      <c r="D143" s="323">
        <f>+D124+D128+D133+D138</f>
        <v>29786424</v>
      </c>
      <c r="E143" s="559">
        <f>SUM('1.sz.mell.'!C143)</f>
        <v>41377337</v>
      </c>
    </row>
    <row r="144" spans="1:5" s="545" customFormat="1" ht="12" customHeight="1" thickBot="1">
      <c r="A144" s="572" t="s">
        <v>27</v>
      </c>
      <c r="B144" s="344" t="s">
        <v>408</v>
      </c>
      <c r="C144" s="413">
        <f>+C123+C143</f>
        <v>283237108</v>
      </c>
      <c r="D144" s="323">
        <f>+D123+D143</f>
        <v>225178407</v>
      </c>
      <c r="E144" s="573">
        <f>SUM('1.sz.mell.'!C144)</f>
        <v>374195969</v>
      </c>
    </row>
    <row r="145" ht="12" customHeight="1">
      <c r="C145" s="282"/>
    </row>
    <row r="146" ht="12" customHeight="1">
      <c r="C146" s="282"/>
    </row>
    <row r="147" ht="12" customHeight="1">
      <c r="C147" s="282"/>
    </row>
    <row r="148" ht="12" customHeight="1">
      <c r="C148" s="282"/>
    </row>
    <row r="149" ht="12" customHeight="1">
      <c r="C149" s="282"/>
    </row>
    <row r="150" spans="3:6" ht="15" customHeight="1">
      <c r="C150" s="100"/>
      <c r="D150" s="100"/>
      <c r="E150" s="100"/>
      <c r="F150" s="100"/>
    </row>
    <row r="151" s="1" customFormat="1" ht="12.75" customHeight="1"/>
    <row r="152" ht="15.75">
      <c r="C152" s="282"/>
    </row>
    <row r="153" ht="15.75">
      <c r="C153" s="282"/>
    </row>
    <row r="154" ht="15.75">
      <c r="C154" s="282"/>
    </row>
    <row r="155" ht="16.5" customHeight="1">
      <c r="C155" s="282"/>
    </row>
    <row r="156" ht="15.75">
      <c r="C156" s="282"/>
    </row>
    <row r="157" ht="15.75">
      <c r="C157" s="282"/>
    </row>
    <row r="158" ht="15.75">
      <c r="C158" s="282"/>
    </row>
    <row r="159" ht="15.75">
      <c r="C159" s="282"/>
    </row>
    <row r="160" ht="15.75">
      <c r="C160" s="282"/>
    </row>
    <row r="161" ht="15.75">
      <c r="C161" s="282"/>
    </row>
    <row r="162" ht="15.75">
      <c r="C162" s="282"/>
    </row>
    <row r="163" ht="15.75">
      <c r="C163" s="282"/>
    </row>
    <row r="164" ht="15.75">
      <c r="C164" s="282"/>
    </row>
  </sheetData>
  <sheetProtection/>
  <mergeCells count="4">
    <mergeCell ref="A1:E1"/>
    <mergeCell ref="A86:E86"/>
    <mergeCell ref="A87:B87"/>
    <mergeCell ref="A2:B2"/>
  </mergeCells>
  <printOptions horizontalCentered="1"/>
  <pageMargins left="0.2362204724409449" right="0.2362204724409449" top="1.1041666666666667" bottom="0.35746527777777776" header="0.31496062992125984" footer="0.31496062992125984"/>
  <pageSetup fitToHeight="0" fitToWidth="1" horizontalDpi="600" verticalDpi="600" orientation="portrait" paperSize="8" scale="71" r:id="rId1"/>
  <headerFooter alignWithMargins="0">
    <oddHeader xml:space="preserve">&amp;C&amp;"Times New Roman CE,Félkövér"&amp;12&amp;UTájékoztató kimutatások, mérlegek&amp;U
Gulács Község Önkormányzata
2021. ÉVI KÖLTSÉGVETÉSÉNEK MÉRLEGE&amp;R&amp;"Times New Roman CE,Félkövér dőlt"&amp;11 1. számú tájékoztató tábla </oddHeader>
  </headerFooter>
  <rowBreaks count="1" manualBreakCount="1">
    <brk id="85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E4" sqref="E4:H4"/>
    </sheetView>
  </sheetViews>
  <sheetFormatPr defaultColWidth="9.00390625" defaultRowHeight="12.75"/>
  <cols>
    <col min="1" max="1" width="6.875" style="153" customWidth="1"/>
    <col min="2" max="2" width="49.625" style="41" customWidth="1"/>
    <col min="3" max="8" width="12.875" style="41" customWidth="1"/>
    <col min="9" max="9" width="13.875" style="41" customWidth="1"/>
    <col min="10" max="16384" width="9.375" style="41" customWidth="1"/>
  </cols>
  <sheetData>
    <row r="1" spans="1:9" ht="27.75" customHeight="1">
      <c r="A1" s="875" t="s">
        <v>3</v>
      </c>
      <c r="B1" s="875"/>
      <c r="C1" s="875"/>
      <c r="D1" s="875"/>
      <c r="E1" s="875"/>
      <c r="F1" s="875"/>
      <c r="G1" s="875"/>
      <c r="H1" s="875"/>
      <c r="I1" s="875"/>
    </row>
    <row r="2" ht="20.25" customHeight="1" thickBot="1">
      <c r="I2" s="317" t="s">
        <v>60</v>
      </c>
    </row>
    <row r="3" spans="1:9" s="318" customFormat="1" ht="26.25" customHeight="1">
      <c r="A3" s="883" t="s">
        <v>69</v>
      </c>
      <c r="B3" s="878" t="s">
        <v>86</v>
      </c>
      <c r="C3" s="883" t="s">
        <v>87</v>
      </c>
      <c r="D3" s="883" t="s">
        <v>685</v>
      </c>
      <c r="E3" s="880" t="s">
        <v>68</v>
      </c>
      <c r="F3" s="881"/>
      <c r="G3" s="881"/>
      <c r="H3" s="882"/>
      <c r="I3" s="878" t="s">
        <v>51</v>
      </c>
    </row>
    <row r="4" spans="1:9" s="319" customFormat="1" ht="32.25" customHeight="1" thickBot="1">
      <c r="A4" s="884"/>
      <c r="B4" s="879"/>
      <c r="C4" s="879"/>
      <c r="D4" s="884"/>
      <c r="E4" s="207" t="s">
        <v>628</v>
      </c>
      <c r="F4" s="207" t="s">
        <v>649</v>
      </c>
      <c r="G4" s="207" t="s">
        <v>686</v>
      </c>
      <c r="H4" s="207" t="s">
        <v>687</v>
      </c>
      <c r="I4" s="879"/>
    </row>
    <row r="5" spans="1:9" s="320" customFormat="1" ht="12.75" customHeight="1" thickBot="1">
      <c r="A5" s="208">
        <v>1</v>
      </c>
      <c r="B5" s="209">
        <v>2</v>
      </c>
      <c r="C5" s="210">
        <v>3</v>
      </c>
      <c r="D5" s="209">
        <v>4</v>
      </c>
      <c r="E5" s="208">
        <v>5</v>
      </c>
      <c r="F5" s="210">
        <v>6</v>
      </c>
      <c r="G5" s="210">
        <v>7</v>
      </c>
      <c r="H5" s="211">
        <v>8</v>
      </c>
      <c r="I5" s="212" t="s">
        <v>88</v>
      </c>
    </row>
    <row r="6" spans="1:9" ht="24.75" customHeight="1" thickBot="1">
      <c r="A6" s="213" t="s">
        <v>18</v>
      </c>
      <c r="B6" s="214" t="s">
        <v>4</v>
      </c>
      <c r="C6" s="312"/>
      <c r="D6" s="55">
        <f>+D7+D8</f>
        <v>0</v>
      </c>
      <c r="E6" s="56">
        <f>+E7+E8</f>
        <v>0</v>
      </c>
      <c r="F6" s="57">
        <f>+F7+F8</f>
        <v>0</v>
      </c>
      <c r="G6" s="57">
        <f>+G7+G8</f>
        <v>0</v>
      </c>
      <c r="H6" s="58">
        <f>+H7+H8</f>
        <v>0</v>
      </c>
      <c r="I6" s="55">
        <f aca="true" t="shared" si="0" ref="I6:I17">SUM(D6:H6)</f>
        <v>0</v>
      </c>
    </row>
    <row r="7" spans="1:9" ht="19.5" customHeight="1">
      <c r="A7" s="215" t="s">
        <v>19</v>
      </c>
      <c r="B7" s="59" t="s">
        <v>70</v>
      </c>
      <c r="C7" s="313"/>
      <c r="D7" s="60"/>
      <c r="E7" s="61"/>
      <c r="F7" s="18"/>
      <c r="G7" s="18"/>
      <c r="H7" s="15"/>
      <c r="I7" s="216">
        <f t="shared" si="0"/>
        <v>0</v>
      </c>
    </row>
    <row r="8" spans="1:9" ht="19.5" customHeight="1" thickBot="1">
      <c r="A8" s="215" t="s">
        <v>20</v>
      </c>
      <c r="B8" s="59" t="s">
        <v>70</v>
      </c>
      <c r="C8" s="313"/>
      <c r="D8" s="60"/>
      <c r="E8" s="61"/>
      <c r="F8" s="18"/>
      <c r="G8" s="18"/>
      <c r="H8" s="15"/>
      <c r="I8" s="216">
        <f t="shared" si="0"/>
        <v>0</v>
      </c>
    </row>
    <row r="9" spans="1:9" ht="25.5" customHeight="1" thickBot="1">
      <c r="A9" s="213" t="s">
        <v>21</v>
      </c>
      <c r="B9" s="214" t="s">
        <v>5</v>
      </c>
      <c r="C9" s="314"/>
      <c r="D9" s="55">
        <f>+D10+D11</f>
        <v>0</v>
      </c>
      <c r="E9" s="55">
        <f>+E10+E11</f>
        <v>0</v>
      </c>
      <c r="F9" s="57">
        <f>+F10+F11</f>
        <v>0</v>
      </c>
      <c r="G9" s="57">
        <f>+G10+G11</f>
        <v>0</v>
      </c>
      <c r="H9" s="58">
        <f>+H10+H11</f>
        <v>0</v>
      </c>
      <c r="I9" s="55">
        <f t="shared" si="0"/>
        <v>0</v>
      </c>
    </row>
    <row r="10" spans="1:9" ht="19.5" customHeight="1">
      <c r="A10" s="215" t="s">
        <v>22</v>
      </c>
      <c r="B10" s="59"/>
      <c r="C10" s="313"/>
      <c r="D10" s="60">
        <v>0</v>
      </c>
      <c r="E10" s="61"/>
      <c r="F10" s="18">
        <v>0</v>
      </c>
      <c r="G10" s="18"/>
      <c r="H10" s="15"/>
      <c r="I10" s="216">
        <f t="shared" si="0"/>
        <v>0</v>
      </c>
    </row>
    <row r="11" spans="1:9" ht="19.5" customHeight="1" thickBot="1">
      <c r="A11" s="215" t="s">
        <v>23</v>
      </c>
      <c r="B11" s="59" t="s">
        <v>70</v>
      </c>
      <c r="C11" s="313"/>
      <c r="D11" s="60"/>
      <c r="E11" s="61"/>
      <c r="F11" s="18"/>
      <c r="G11" s="18"/>
      <c r="H11" s="15"/>
      <c r="I11" s="216">
        <f t="shared" si="0"/>
        <v>0</v>
      </c>
    </row>
    <row r="12" spans="1:9" ht="19.5" customHeight="1" thickBot="1">
      <c r="A12" s="213" t="s">
        <v>24</v>
      </c>
      <c r="B12" s="214" t="s">
        <v>209</v>
      </c>
      <c r="C12" s="314"/>
      <c r="D12" s="55">
        <f>+D13</f>
        <v>0</v>
      </c>
      <c r="E12" s="56">
        <f>+E13</f>
        <v>0</v>
      </c>
      <c r="F12" s="57">
        <f>+F13</f>
        <v>0</v>
      </c>
      <c r="G12" s="57">
        <f>+G13</f>
        <v>0</v>
      </c>
      <c r="H12" s="58">
        <f>+H13</f>
        <v>0</v>
      </c>
      <c r="I12" s="55">
        <f t="shared" si="0"/>
        <v>0</v>
      </c>
    </row>
    <row r="13" spans="1:9" ht="19.5" customHeight="1" thickBot="1">
      <c r="A13" s="215" t="s">
        <v>25</v>
      </c>
      <c r="B13" s="59" t="s">
        <v>70</v>
      </c>
      <c r="C13" s="313"/>
      <c r="D13" s="60"/>
      <c r="E13" s="61"/>
      <c r="F13" s="18"/>
      <c r="G13" s="18"/>
      <c r="H13" s="15"/>
      <c r="I13" s="216">
        <f t="shared" si="0"/>
        <v>0</v>
      </c>
    </row>
    <row r="14" spans="1:9" ht="19.5" customHeight="1" thickBot="1">
      <c r="A14" s="213" t="s">
        <v>26</v>
      </c>
      <c r="B14" s="214" t="s">
        <v>210</v>
      </c>
      <c r="C14" s="314"/>
      <c r="D14" s="55">
        <f>+D15</f>
        <v>0</v>
      </c>
      <c r="E14" s="56">
        <f>+E15</f>
        <v>0</v>
      </c>
      <c r="F14" s="57">
        <f>+F15</f>
        <v>0</v>
      </c>
      <c r="G14" s="57">
        <f>+G15</f>
        <v>0</v>
      </c>
      <c r="H14" s="58">
        <f>+H15</f>
        <v>0</v>
      </c>
      <c r="I14" s="55">
        <f t="shared" si="0"/>
        <v>0</v>
      </c>
    </row>
    <row r="15" spans="1:9" ht="19.5" customHeight="1" thickBot="1">
      <c r="A15" s="217" t="s">
        <v>27</v>
      </c>
      <c r="B15" s="62" t="s">
        <v>70</v>
      </c>
      <c r="C15" s="315"/>
      <c r="D15" s="63"/>
      <c r="E15" s="64"/>
      <c r="F15" s="19"/>
      <c r="G15" s="19"/>
      <c r="H15" s="17"/>
      <c r="I15" s="218">
        <f t="shared" si="0"/>
        <v>0</v>
      </c>
    </row>
    <row r="16" spans="1:9" ht="19.5" customHeight="1" thickBot="1">
      <c r="A16" s="213" t="s">
        <v>28</v>
      </c>
      <c r="B16" s="219" t="s">
        <v>211</v>
      </c>
      <c r="C16" s="314"/>
      <c r="D16" s="55">
        <f>+D17</f>
        <v>0</v>
      </c>
      <c r="E16" s="56">
        <f>+E17</f>
        <v>0</v>
      </c>
      <c r="F16" s="57">
        <f>+F17</f>
        <v>0</v>
      </c>
      <c r="G16" s="57">
        <f>+G17</f>
        <v>0</v>
      </c>
      <c r="H16" s="58">
        <f>+H17</f>
        <v>0</v>
      </c>
      <c r="I16" s="55">
        <f t="shared" si="0"/>
        <v>0</v>
      </c>
    </row>
    <row r="17" spans="1:9" ht="19.5" customHeight="1" thickBot="1">
      <c r="A17" s="220" t="s">
        <v>29</v>
      </c>
      <c r="B17" s="65" t="s">
        <v>70</v>
      </c>
      <c r="C17" s="316"/>
      <c r="D17" s="66"/>
      <c r="E17" s="67"/>
      <c r="F17" s="68"/>
      <c r="G17" s="68"/>
      <c r="H17" s="16"/>
      <c r="I17" s="221">
        <f t="shared" si="0"/>
        <v>0</v>
      </c>
    </row>
    <row r="18" spans="1:9" ht="19.5" customHeight="1" thickBot="1">
      <c r="A18" s="876" t="s">
        <v>149</v>
      </c>
      <c r="B18" s="877"/>
      <c r="C18" s="97"/>
      <c r="D18" s="55">
        <f aca="true" t="shared" si="1" ref="D18:I18">+D6+D9+D12+D14+D16</f>
        <v>0</v>
      </c>
      <c r="E18" s="56">
        <f t="shared" si="1"/>
        <v>0</v>
      </c>
      <c r="F18" s="57">
        <f t="shared" si="1"/>
        <v>0</v>
      </c>
      <c r="G18" s="57">
        <f t="shared" si="1"/>
        <v>0</v>
      </c>
      <c r="H18" s="58">
        <f t="shared" si="1"/>
        <v>0</v>
      </c>
      <c r="I18" s="55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D2" sqref="D2"/>
    </sheetView>
  </sheetViews>
  <sheetFormatPr defaultColWidth="9.00390625" defaultRowHeight="12.75"/>
  <cols>
    <col min="1" max="1" width="5.875" style="82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886" t="s">
        <v>6</v>
      </c>
      <c r="C1" s="886"/>
      <c r="D1" s="886"/>
    </row>
    <row r="2" spans="1:4" s="70" customFormat="1" ht="16.5" thickBot="1">
      <c r="A2" s="69"/>
      <c r="B2" s="274"/>
      <c r="D2" s="30" t="s">
        <v>626</v>
      </c>
    </row>
    <row r="3" spans="1:4" s="72" customFormat="1" ht="48" customHeight="1" thickBot="1">
      <c r="A3" s="71" t="s">
        <v>16</v>
      </c>
      <c r="B3" s="159" t="s">
        <v>17</v>
      </c>
      <c r="C3" s="159" t="s">
        <v>71</v>
      </c>
      <c r="D3" s="160" t="s">
        <v>72</v>
      </c>
    </row>
    <row r="4" spans="1:4" s="72" customFormat="1" ht="13.5" customHeight="1" thickBot="1">
      <c r="A4" s="25">
        <v>1</v>
      </c>
      <c r="B4" s="161">
        <v>2</v>
      </c>
      <c r="C4" s="161">
        <v>3</v>
      </c>
      <c r="D4" s="162">
        <v>4</v>
      </c>
    </row>
    <row r="5" spans="1:4" ht="18" customHeight="1">
      <c r="A5" s="105" t="s">
        <v>18</v>
      </c>
      <c r="B5" s="163" t="s">
        <v>169</v>
      </c>
      <c r="C5" s="103"/>
      <c r="D5" s="73"/>
    </row>
    <row r="6" spans="1:4" ht="18" customHeight="1">
      <c r="A6" s="74" t="s">
        <v>19</v>
      </c>
      <c r="B6" s="164" t="s">
        <v>170</v>
      </c>
      <c r="C6" s="104"/>
      <c r="D6" s="76"/>
    </row>
    <row r="7" spans="1:4" ht="18" customHeight="1">
      <c r="A7" s="74" t="s">
        <v>20</v>
      </c>
      <c r="B7" s="164" t="s">
        <v>122</v>
      </c>
      <c r="C7" s="104"/>
      <c r="D7" s="76"/>
    </row>
    <row r="8" spans="1:4" ht="18" customHeight="1">
      <c r="A8" s="74" t="s">
        <v>21</v>
      </c>
      <c r="B8" s="164" t="s">
        <v>123</v>
      </c>
      <c r="C8" s="104"/>
      <c r="D8" s="76"/>
    </row>
    <row r="9" spans="1:4" ht="18" customHeight="1">
      <c r="A9" s="74" t="s">
        <v>22</v>
      </c>
      <c r="B9" s="164" t="s">
        <v>162</v>
      </c>
      <c r="C9" s="104"/>
      <c r="D9" s="76"/>
    </row>
    <row r="10" spans="1:4" ht="18" customHeight="1">
      <c r="A10" s="74" t="s">
        <v>23</v>
      </c>
      <c r="B10" s="164" t="s">
        <v>163</v>
      </c>
      <c r="C10" s="104"/>
      <c r="D10" s="76"/>
    </row>
    <row r="11" spans="1:4" ht="18" customHeight="1">
      <c r="A11" s="74" t="s">
        <v>24</v>
      </c>
      <c r="B11" s="165" t="s">
        <v>164</v>
      </c>
      <c r="C11" s="104"/>
      <c r="D11" s="76"/>
    </row>
    <row r="12" spans="1:4" ht="18" customHeight="1">
      <c r="A12" s="74" t="s">
        <v>26</v>
      </c>
      <c r="B12" s="165" t="s">
        <v>165</v>
      </c>
      <c r="C12" s="104"/>
      <c r="D12" s="76"/>
    </row>
    <row r="13" spans="1:4" ht="18" customHeight="1">
      <c r="A13" s="74" t="s">
        <v>27</v>
      </c>
      <c r="B13" s="165" t="s">
        <v>166</v>
      </c>
      <c r="C13" s="104"/>
      <c r="D13" s="76"/>
    </row>
    <row r="14" spans="1:4" ht="18" customHeight="1">
      <c r="A14" s="74" t="s">
        <v>28</v>
      </c>
      <c r="B14" s="165" t="s">
        <v>167</v>
      </c>
      <c r="C14" s="104"/>
      <c r="D14" s="76"/>
    </row>
    <row r="15" spans="1:4" ht="22.5" customHeight="1">
      <c r="A15" s="74" t="s">
        <v>29</v>
      </c>
      <c r="B15" s="165" t="s">
        <v>168</v>
      </c>
      <c r="C15" s="104"/>
      <c r="D15" s="76"/>
    </row>
    <row r="16" spans="1:4" ht="18" customHeight="1">
      <c r="A16" s="74" t="s">
        <v>30</v>
      </c>
      <c r="B16" s="164" t="s">
        <v>124</v>
      </c>
      <c r="C16" s="104"/>
      <c r="D16" s="76"/>
    </row>
    <row r="17" spans="1:4" ht="18" customHeight="1">
      <c r="A17" s="74" t="s">
        <v>31</v>
      </c>
      <c r="B17" s="164" t="s">
        <v>8</v>
      </c>
      <c r="C17" s="104"/>
      <c r="D17" s="76"/>
    </row>
    <row r="18" spans="1:4" ht="18" customHeight="1">
      <c r="A18" s="74" t="s">
        <v>32</v>
      </c>
      <c r="B18" s="164" t="s">
        <v>7</v>
      </c>
      <c r="C18" s="104"/>
      <c r="D18" s="76"/>
    </row>
    <row r="19" spans="1:4" ht="18" customHeight="1">
      <c r="A19" s="74" t="s">
        <v>33</v>
      </c>
      <c r="B19" s="164" t="s">
        <v>125</v>
      </c>
      <c r="C19" s="104"/>
      <c r="D19" s="76"/>
    </row>
    <row r="20" spans="1:4" ht="18" customHeight="1">
      <c r="A20" s="74" t="s">
        <v>34</v>
      </c>
      <c r="B20" s="164" t="s">
        <v>126</v>
      </c>
      <c r="C20" s="104"/>
      <c r="D20" s="76"/>
    </row>
    <row r="21" spans="1:4" ht="18" customHeight="1">
      <c r="A21" s="74" t="s">
        <v>35</v>
      </c>
      <c r="B21" s="99"/>
      <c r="C21" s="75"/>
      <c r="D21" s="76"/>
    </row>
    <row r="22" spans="1:4" ht="18" customHeight="1">
      <c r="A22" s="74" t="s">
        <v>36</v>
      </c>
      <c r="B22" s="77"/>
      <c r="C22" s="75"/>
      <c r="D22" s="76"/>
    </row>
    <row r="23" spans="1:4" ht="18" customHeight="1">
      <c r="A23" s="74" t="s">
        <v>37</v>
      </c>
      <c r="B23" s="77"/>
      <c r="C23" s="75"/>
      <c r="D23" s="76"/>
    </row>
    <row r="24" spans="1:4" ht="18" customHeight="1">
      <c r="A24" s="74" t="s">
        <v>38</v>
      </c>
      <c r="B24" s="77"/>
      <c r="C24" s="75"/>
      <c r="D24" s="76"/>
    </row>
    <row r="25" spans="1:4" ht="18" customHeight="1">
      <c r="A25" s="74" t="s">
        <v>39</v>
      </c>
      <c r="B25" s="77"/>
      <c r="C25" s="75"/>
      <c r="D25" s="76"/>
    </row>
    <row r="26" spans="1:4" ht="18" customHeight="1">
      <c r="A26" s="74" t="s">
        <v>40</v>
      </c>
      <c r="B26" s="77"/>
      <c r="C26" s="75"/>
      <c r="D26" s="76"/>
    </row>
    <row r="27" spans="1:4" ht="18" customHeight="1">
      <c r="A27" s="74" t="s">
        <v>41</v>
      </c>
      <c r="B27" s="77"/>
      <c r="C27" s="75"/>
      <c r="D27" s="76"/>
    </row>
    <row r="28" spans="1:4" ht="18" customHeight="1">
      <c r="A28" s="74" t="s">
        <v>42</v>
      </c>
      <c r="B28" s="77"/>
      <c r="C28" s="75"/>
      <c r="D28" s="76"/>
    </row>
    <row r="29" spans="1:4" ht="18" customHeight="1" thickBot="1">
      <c r="A29" s="106" t="s">
        <v>43</v>
      </c>
      <c r="B29" s="78"/>
      <c r="C29" s="79"/>
      <c r="D29" s="80"/>
    </row>
    <row r="30" spans="1:4" ht="18" customHeight="1" thickBot="1">
      <c r="A30" s="26" t="s">
        <v>44</v>
      </c>
      <c r="B30" s="168" t="s">
        <v>53</v>
      </c>
      <c r="C30" s="169">
        <f>+C5+C6+C7+C8+C9+C16+C17+C18+C19+C20+C21+C22+C23+C24+C25+C26+C27+C28+C29</f>
        <v>0</v>
      </c>
      <c r="D30" s="170">
        <f>+D5+D6+D7+D8+D9+D16+D17+D18+D19+D20+D21+D22+D23+D24+D25+D26+D27+D28+D29</f>
        <v>0</v>
      </c>
    </row>
    <row r="31" spans="1:4" ht="8.25" customHeight="1">
      <c r="A31" s="81"/>
      <c r="B31" s="885"/>
      <c r="C31" s="885"/>
      <c r="D31" s="88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4"/>
  <sheetViews>
    <sheetView workbookViewId="0" topLeftCell="A1">
      <selection activeCell="O29" sqref="O29"/>
    </sheetView>
  </sheetViews>
  <sheetFormatPr defaultColWidth="9.00390625" defaultRowHeight="12.75"/>
  <cols>
    <col min="1" max="1" width="4.875" style="92" customWidth="1"/>
    <col min="2" max="2" width="31.125" style="93" customWidth="1"/>
    <col min="3" max="14" width="12.625" style="93" customWidth="1"/>
    <col min="15" max="15" width="12.625" style="92" customWidth="1"/>
    <col min="16" max="16" width="13.375" style="93" customWidth="1"/>
    <col min="17" max="17" width="10.125" style="93" bestFit="1" customWidth="1"/>
    <col min="18" max="16384" width="9.375" style="93" customWidth="1"/>
  </cols>
  <sheetData>
    <row r="1" spans="1:15" ht="31.5" customHeight="1">
      <c r="A1" s="890" t="s">
        <v>688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</row>
    <row r="2" ht="16.5" thickBot="1">
      <c r="O2" s="3" t="s">
        <v>618</v>
      </c>
    </row>
    <row r="3" spans="1:15" s="586" customFormat="1" ht="25.5" customHeight="1" thickBot="1">
      <c r="A3" s="583" t="s">
        <v>16</v>
      </c>
      <c r="B3" s="584" t="s">
        <v>61</v>
      </c>
      <c r="C3" s="584" t="s">
        <v>73</v>
      </c>
      <c r="D3" s="584" t="s">
        <v>74</v>
      </c>
      <c r="E3" s="584" t="s">
        <v>75</v>
      </c>
      <c r="F3" s="584" t="s">
        <v>76</v>
      </c>
      <c r="G3" s="584" t="s">
        <v>77</v>
      </c>
      <c r="H3" s="584" t="s">
        <v>78</v>
      </c>
      <c r="I3" s="584" t="s">
        <v>79</v>
      </c>
      <c r="J3" s="584" t="s">
        <v>80</v>
      </c>
      <c r="K3" s="584" t="s">
        <v>81</v>
      </c>
      <c r="L3" s="584" t="s">
        <v>82</v>
      </c>
      <c r="M3" s="584" t="s">
        <v>83</v>
      </c>
      <c r="N3" s="584" t="s">
        <v>84</v>
      </c>
      <c r="O3" s="585" t="s">
        <v>53</v>
      </c>
    </row>
    <row r="4" spans="1:15" s="588" customFormat="1" ht="15" customHeight="1" thickBot="1">
      <c r="A4" s="587" t="s">
        <v>18</v>
      </c>
      <c r="B4" s="887" t="s">
        <v>55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9"/>
    </row>
    <row r="5" spans="1:16" s="588" customFormat="1" ht="25.5">
      <c r="A5" s="589" t="s">
        <v>19</v>
      </c>
      <c r="B5" s="590" t="s">
        <v>413</v>
      </c>
      <c r="C5" s="591">
        <v>10827000</v>
      </c>
      <c r="D5" s="591">
        <v>10827000</v>
      </c>
      <c r="E5" s="591">
        <v>10827000</v>
      </c>
      <c r="F5" s="591">
        <v>10827000</v>
      </c>
      <c r="G5" s="591">
        <v>10827000</v>
      </c>
      <c r="H5" s="591">
        <v>10827000</v>
      </c>
      <c r="I5" s="591">
        <v>10827000</v>
      </c>
      <c r="J5" s="591">
        <v>10827000</v>
      </c>
      <c r="K5" s="591">
        <v>10827000</v>
      </c>
      <c r="L5" s="591">
        <v>10827000</v>
      </c>
      <c r="M5" s="591">
        <v>10827000</v>
      </c>
      <c r="N5" s="591">
        <v>10826969</v>
      </c>
      <c r="O5" s="592">
        <f aca="true" t="shared" si="0" ref="O5:O15">SUM(C5:N5)</f>
        <v>129923969</v>
      </c>
      <c r="P5" s="799">
        <v>129923969</v>
      </c>
    </row>
    <row r="6" spans="1:16" s="597" customFormat="1" ht="25.5">
      <c r="A6" s="593" t="s">
        <v>20</v>
      </c>
      <c r="B6" s="594" t="s">
        <v>445</v>
      </c>
      <c r="C6" s="595">
        <v>5830333</v>
      </c>
      <c r="D6" s="595">
        <v>5830333</v>
      </c>
      <c r="E6" s="595">
        <v>5830333</v>
      </c>
      <c r="F6" s="595">
        <v>5830333</v>
      </c>
      <c r="G6" s="595">
        <v>5830333</v>
      </c>
      <c r="H6" s="595">
        <v>5830333</v>
      </c>
      <c r="I6" s="595">
        <v>5830333</v>
      </c>
      <c r="J6" s="595">
        <v>5830333</v>
      </c>
      <c r="K6" s="595">
        <v>5830333</v>
      </c>
      <c r="L6" s="595">
        <v>5830333</v>
      </c>
      <c r="M6" s="595">
        <v>5830333</v>
      </c>
      <c r="N6" s="595">
        <v>5830337</v>
      </c>
      <c r="O6" s="596">
        <f t="shared" si="0"/>
        <v>69964000</v>
      </c>
      <c r="P6" s="800">
        <v>69964000</v>
      </c>
    </row>
    <row r="7" spans="1:17" s="597" customFormat="1" ht="25.5">
      <c r="A7" s="593" t="s">
        <v>21</v>
      </c>
      <c r="B7" s="598" t="s">
        <v>446</v>
      </c>
      <c r="C7" s="599"/>
      <c r="D7" s="599"/>
      <c r="E7" s="599"/>
      <c r="F7" s="599"/>
      <c r="G7" s="599">
        <v>47126889</v>
      </c>
      <c r="H7" s="599">
        <v>21000000</v>
      </c>
      <c r="I7" s="599"/>
      <c r="J7" s="599"/>
      <c r="K7" s="599"/>
      <c r="L7" s="599">
        <v>10468111</v>
      </c>
      <c r="M7" s="599"/>
      <c r="N7" s="599"/>
      <c r="O7" s="600">
        <f t="shared" si="0"/>
        <v>78595000</v>
      </c>
      <c r="P7" s="800">
        <v>78595000</v>
      </c>
      <c r="Q7" s="800">
        <f>P7-O7</f>
        <v>0</v>
      </c>
    </row>
    <row r="8" spans="1:17" s="597" customFormat="1" ht="13.5" customHeight="1">
      <c r="A8" s="593" t="s">
        <v>22</v>
      </c>
      <c r="B8" s="601" t="s">
        <v>176</v>
      </c>
      <c r="C8" s="595"/>
      <c r="D8" s="595"/>
      <c r="E8" s="595">
        <v>2000000</v>
      </c>
      <c r="F8" s="595">
        <v>1000000</v>
      </c>
      <c r="G8" s="595"/>
      <c r="H8" s="595"/>
      <c r="I8" s="595"/>
      <c r="J8" s="595"/>
      <c r="K8" s="595">
        <v>2000000</v>
      </c>
      <c r="L8" s="595"/>
      <c r="M8" s="595"/>
      <c r="N8" s="595"/>
      <c r="O8" s="596">
        <f t="shared" si="0"/>
        <v>5000000</v>
      </c>
      <c r="P8" s="800">
        <v>5000000</v>
      </c>
      <c r="Q8" s="800">
        <f aca="true" t="shared" si="1" ref="Q8:Q28">P8-O8</f>
        <v>0</v>
      </c>
    </row>
    <row r="9" spans="1:17" s="597" customFormat="1" ht="13.5" customHeight="1">
      <c r="A9" s="593" t="s">
        <v>23</v>
      </c>
      <c r="B9" s="601" t="s">
        <v>447</v>
      </c>
      <c r="C9" s="595">
        <v>785000</v>
      </c>
      <c r="D9" s="595">
        <v>785000</v>
      </c>
      <c r="E9" s="595">
        <v>785000</v>
      </c>
      <c r="F9" s="595">
        <v>785000</v>
      </c>
      <c r="G9" s="595">
        <v>785000</v>
      </c>
      <c r="H9" s="595">
        <v>785000</v>
      </c>
      <c r="I9" s="595">
        <v>785000</v>
      </c>
      <c r="J9" s="595">
        <v>785000</v>
      </c>
      <c r="K9" s="595">
        <v>785000</v>
      </c>
      <c r="L9" s="595">
        <v>785000</v>
      </c>
      <c r="M9" s="595">
        <v>785000</v>
      </c>
      <c r="N9" s="595">
        <v>775000</v>
      </c>
      <c r="O9" s="596">
        <f t="shared" si="0"/>
        <v>9410000</v>
      </c>
      <c r="P9" s="800">
        <v>9410000</v>
      </c>
      <c r="Q9" s="800">
        <f t="shared" si="1"/>
        <v>0</v>
      </c>
    </row>
    <row r="10" spans="1:17" s="597" customFormat="1" ht="13.5" customHeight="1">
      <c r="A10" s="593" t="s">
        <v>24</v>
      </c>
      <c r="B10" s="601" t="s">
        <v>9</v>
      </c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6">
        <f t="shared" si="0"/>
        <v>0</v>
      </c>
      <c r="P10" s="800">
        <v>0</v>
      </c>
      <c r="Q10" s="800">
        <f t="shared" si="1"/>
        <v>0</v>
      </c>
    </row>
    <row r="11" spans="1:17" s="597" customFormat="1" ht="13.5" customHeight="1">
      <c r="A11" s="593" t="s">
        <v>25</v>
      </c>
      <c r="B11" s="601" t="s">
        <v>511</v>
      </c>
      <c r="C11" s="595"/>
      <c r="D11" s="595"/>
      <c r="E11" s="595"/>
      <c r="F11" s="602"/>
      <c r="G11" s="595"/>
      <c r="H11" s="595"/>
      <c r="I11" s="595"/>
      <c r="J11" s="595"/>
      <c r="K11" s="595"/>
      <c r="L11" s="595"/>
      <c r="M11" s="595"/>
      <c r="N11" s="595"/>
      <c r="O11" s="596">
        <f t="shared" si="0"/>
        <v>0</v>
      </c>
      <c r="P11" s="800"/>
      <c r="Q11" s="800">
        <f t="shared" si="1"/>
        <v>0</v>
      </c>
    </row>
    <row r="12" spans="1:17" s="597" customFormat="1" ht="13.5" customHeight="1">
      <c r="A12" s="593" t="s">
        <v>26</v>
      </c>
      <c r="B12" s="601" t="s">
        <v>512</v>
      </c>
      <c r="C12" s="595"/>
      <c r="D12" s="595"/>
      <c r="E12" s="595"/>
      <c r="F12" s="801">
        <v>42711000</v>
      </c>
      <c r="G12" s="595"/>
      <c r="H12" s="595"/>
      <c r="I12" s="595"/>
      <c r="J12" s="595"/>
      <c r="K12" s="595"/>
      <c r="L12" s="595"/>
      <c r="M12" s="595"/>
      <c r="N12" s="595"/>
      <c r="O12" s="596">
        <f t="shared" si="0"/>
        <v>42711000</v>
      </c>
      <c r="P12" s="800">
        <v>42711000</v>
      </c>
      <c r="Q12" s="800">
        <f t="shared" si="1"/>
        <v>0</v>
      </c>
    </row>
    <row r="13" spans="1:17" s="597" customFormat="1" ht="12.75">
      <c r="A13" s="593" t="s">
        <v>27</v>
      </c>
      <c r="B13" s="594" t="s">
        <v>651</v>
      </c>
      <c r="C13" s="595">
        <v>6000</v>
      </c>
      <c r="D13" s="595"/>
      <c r="E13" s="595"/>
      <c r="F13" s="595">
        <v>6000</v>
      </c>
      <c r="G13" s="595"/>
      <c r="H13" s="595"/>
      <c r="I13" s="595">
        <v>6000</v>
      </c>
      <c r="J13" s="595"/>
      <c r="K13" s="595"/>
      <c r="L13" s="595">
        <v>6000</v>
      </c>
      <c r="M13" s="595"/>
      <c r="N13" s="595"/>
      <c r="O13" s="596">
        <f t="shared" si="0"/>
        <v>24000</v>
      </c>
      <c r="P13" s="800">
        <v>24000</v>
      </c>
      <c r="Q13" s="800">
        <f t="shared" si="1"/>
        <v>0</v>
      </c>
    </row>
    <row r="14" spans="1:17" s="597" customFormat="1" ht="13.5" customHeight="1" thickBot="1">
      <c r="A14" s="593" t="s">
        <v>28</v>
      </c>
      <c r="B14" s="601" t="s">
        <v>10</v>
      </c>
      <c r="C14" s="595">
        <v>3214000</v>
      </c>
      <c r="D14" s="595">
        <v>3214000</v>
      </c>
      <c r="E14" s="595">
        <v>3214000</v>
      </c>
      <c r="F14" s="595">
        <v>3214000</v>
      </c>
      <c r="G14" s="595">
        <v>3214000</v>
      </c>
      <c r="H14" s="595">
        <v>3214000</v>
      </c>
      <c r="I14" s="595">
        <v>3214000</v>
      </c>
      <c r="J14" s="595">
        <v>3214000</v>
      </c>
      <c r="K14" s="595">
        <v>3214000</v>
      </c>
      <c r="L14" s="595">
        <v>3214000</v>
      </c>
      <c r="M14" s="595">
        <v>3214000</v>
      </c>
      <c r="N14" s="595">
        <v>3214000</v>
      </c>
      <c r="O14" s="596">
        <f t="shared" si="0"/>
        <v>38568000</v>
      </c>
      <c r="P14" s="800">
        <v>38568000</v>
      </c>
      <c r="Q14" s="800">
        <f t="shared" si="1"/>
        <v>0</v>
      </c>
    </row>
    <row r="15" spans="1:17" s="588" customFormat="1" ht="15.75" customHeight="1" thickBot="1">
      <c r="A15" s="593" t="s">
        <v>29</v>
      </c>
      <c r="B15" s="603" t="s">
        <v>111</v>
      </c>
      <c r="C15" s="604">
        <f aca="true" t="shared" si="2" ref="C15:M15">SUM(C5:C14)</f>
        <v>20662333</v>
      </c>
      <c r="D15" s="604">
        <f t="shared" si="2"/>
        <v>20656333</v>
      </c>
      <c r="E15" s="604">
        <f t="shared" si="2"/>
        <v>22656333</v>
      </c>
      <c r="F15" s="604">
        <f t="shared" si="2"/>
        <v>64373333</v>
      </c>
      <c r="G15" s="604">
        <f t="shared" si="2"/>
        <v>67783222</v>
      </c>
      <c r="H15" s="604">
        <f t="shared" si="2"/>
        <v>41656333</v>
      </c>
      <c r="I15" s="604">
        <f t="shared" si="2"/>
        <v>20662333</v>
      </c>
      <c r="J15" s="604">
        <f t="shared" si="2"/>
        <v>20656333</v>
      </c>
      <c r="K15" s="604">
        <f t="shared" si="2"/>
        <v>22656333</v>
      </c>
      <c r="L15" s="604">
        <f t="shared" si="2"/>
        <v>31130444</v>
      </c>
      <c r="M15" s="604">
        <f t="shared" si="2"/>
        <v>20656333</v>
      </c>
      <c r="N15" s="604">
        <f>SUM(N5:N14)</f>
        <v>20646306</v>
      </c>
      <c r="O15" s="605">
        <f t="shared" si="0"/>
        <v>374195969</v>
      </c>
      <c r="P15" s="799">
        <f>SUM(P5:P14)</f>
        <v>374195969</v>
      </c>
      <c r="Q15" s="800">
        <f t="shared" si="1"/>
        <v>0</v>
      </c>
    </row>
    <row r="16" spans="1:17" s="588" customFormat="1" ht="15" customHeight="1" thickBot="1">
      <c r="A16" s="593" t="s">
        <v>30</v>
      </c>
      <c r="B16" s="887" t="s">
        <v>57</v>
      </c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9"/>
      <c r="P16" s="799"/>
      <c r="Q16" s="800">
        <f t="shared" si="1"/>
        <v>0</v>
      </c>
    </row>
    <row r="17" spans="1:17" s="597" customFormat="1" ht="13.5" customHeight="1">
      <c r="A17" s="593" t="s">
        <v>31</v>
      </c>
      <c r="B17" s="606" t="s">
        <v>62</v>
      </c>
      <c r="C17" s="599">
        <v>8159000</v>
      </c>
      <c r="D17" s="599">
        <v>8159000</v>
      </c>
      <c r="E17" s="599">
        <v>8159000</v>
      </c>
      <c r="F17" s="599">
        <v>8159000</v>
      </c>
      <c r="G17" s="599">
        <v>8159000</v>
      </c>
      <c r="H17" s="599">
        <v>8159000</v>
      </c>
      <c r="I17" s="599">
        <v>8159000</v>
      </c>
      <c r="J17" s="599">
        <v>8159000</v>
      </c>
      <c r="K17" s="599">
        <v>8159000</v>
      </c>
      <c r="L17" s="599">
        <v>8159000</v>
      </c>
      <c r="M17" s="599">
        <v>8159000</v>
      </c>
      <c r="N17" s="599">
        <v>8161000</v>
      </c>
      <c r="O17" s="600">
        <f aca="true" t="shared" si="3" ref="O17:O27">SUM(C17:N17)</f>
        <v>97910000</v>
      </c>
      <c r="P17" s="800">
        <v>97910000</v>
      </c>
      <c r="Q17" s="800">
        <f t="shared" si="1"/>
        <v>0</v>
      </c>
    </row>
    <row r="18" spans="1:17" s="597" customFormat="1" ht="27" customHeight="1">
      <c r="A18" s="593" t="s">
        <v>32</v>
      </c>
      <c r="B18" s="594" t="s">
        <v>185</v>
      </c>
      <c r="C18" s="595">
        <v>1095000</v>
      </c>
      <c r="D18" s="595">
        <v>1095000</v>
      </c>
      <c r="E18" s="595">
        <v>1095000</v>
      </c>
      <c r="F18" s="595">
        <v>1095000</v>
      </c>
      <c r="G18" s="595">
        <v>1095000</v>
      </c>
      <c r="H18" s="595">
        <v>1095000</v>
      </c>
      <c r="I18" s="595">
        <v>1095000</v>
      </c>
      <c r="J18" s="595">
        <v>1095000</v>
      </c>
      <c r="K18" s="595">
        <v>1095000</v>
      </c>
      <c r="L18" s="595">
        <v>1095000</v>
      </c>
      <c r="M18" s="595">
        <v>1095000</v>
      </c>
      <c r="N18" s="595">
        <v>1099000</v>
      </c>
      <c r="O18" s="596">
        <f t="shared" si="3"/>
        <v>13144000</v>
      </c>
      <c r="P18" s="800">
        <v>13144000</v>
      </c>
      <c r="Q18" s="800">
        <f t="shared" si="1"/>
        <v>0</v>
      </c>
    </row>
    <row r="19" spans="1:17" s="597" customFormat="1" ht="13.5" customHeight="1">
      <c r="A19" s="593" t="s">
        <v>33</v>
      </c>
      <c r="B19" s="601" t="s">
        <v>143</v>
      </c>
      <c r="C19" s="595">
        <v>4850000</v>
      </c>
      <c r="D19" s="595">
        <v>4850000</v>
      </c>
      <c r="E19" s="595">
        <v>4850000</v>
      </c>
      <c r="F19" s="595">
        <v>4850000</v>
      </c>
      <c r="G19" s="595">
        <v>4850000</v>
      </c>
      <c r="H19" s="595">
        <v>4850000</v>
      </c>
      <c r="I19" s="595">
        <v>4850000</v>
      </c>
      <c r="J19" s="595">
        <v>4850000</v>
      </c>
      <c r="K19" s="595">
        <v>4850000</v>
      </c>
      <c r="L19" s="595">
        <v>4850000</v>
      </c>
      <c r="M19" s="595">
        <v>4850000</v>
      </c>
      <c r="N19" s="595">
        <v>4809130</v>
      </c>
      <c r="O19" s="596">
        <f t="shared" si="3"/>
        <v>58159130</v>
      </c>
      <c r="P19" s="800">
        <v>58159130</v>
      </c>
      <c r="Q19" s="800">
        <f t="shared" si="1"/>
        <v>0</v>
      </c>
    </row>
    <row r="20" spans="1:17" s="597" customFormat="1" ht="13.5" customHeight="1">
      <c r="A20" s="593" t="s">
        <v>34</v>
      </c>
      <c r="B20" s="601" t="s">
        <v>489</v>
      </c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>
        <v>1000000</v>
      </c>
      <c r="O20" s="596">
        <f t="shared" si="3"/>
        <v>1000000</v>
      </c>
      <c r="P20" s="800">
        <v>1000000</v>
      </c>
      <c r="Q20" s="800">
        <f t="shared" si="1"/>
        <v>0</v>
      </c>
    </row>
    <row r="21" spans="1:17" s="597" customFormat="1" ht="13.5" customHeight="1">
      <c r="A21" s="593" t="s">
        <v>35</v>
      </c>
      <c r="B21" s="601" t="s">
        <v>186</v>
      </c>
      <c r="C21" s="595">
        <v>1500000</v>
      </c>
      <c r="D21" s="595">
        <v>1500000</v>
      </c>
      <c r="E21" s="595">
        <v>1500000</v>
      </c>
      <c r="F21" s="595">
        <v>3000000</v>
      </c>
      <c r="G21" s="595">
        <v>1500000</v>
      </c>
      <c r="H21" s="595">
        <v>1500000</v>
      </c>
      <c r="I21" s="595">
        <v>1500000</v>
      </c>
      <c r="J21" s="595">
        <v>1500000</v>
      </c>
      <c r="K21" s="595">
        <v>1500000</v>
      </c>
      <c r="L21" s="595">
        <v>1500000</v>
      </c>
      <c r="M21" s="595">
        <v>3000000</v>
      </c>
      <c r="N21" s="595">
        <v>2860051</v>
      </c>
      <c r="O21" s="596">
        <f t="shared" si="3"/>
        <v>22360051</v>
      </c>
      <c r="P21" s="800">
        <v>22360051</v>
      </c>
      <c r="Q21" s="800">
        <f t="shared" si="1"/>
        <v>0</v>
      </c>
    </row>
    <row r="22" spans="1:17" s="597" customFormat="1" ht="13.5" customHeight="1">
      <c r="A22" s="593" t="s">
        <v>36</v>
      </c>
      <c r="B22" s="601" t="s">
        <v>11</v>
      </c>
      <c r="C22" s="595">
        <v>1160000</v>
      </c>
      <c r="D22" s="595">
        <v>1160000</v>
      </c>
      <c r="E22" s="595">
        <v>1160000</v>
      </c>
      <c r="F22" s="595">
        <v>1160000</v>
      </c>
      <c r="G22" s="595">
        <v>1160000</v>
      </c>
      <c r="H22" s="595">
        <v>1160000</v>
      </c>
      <c r="I22" s="595">
        <v>1160000</v>
      </c>
      <c r="J22" s="595">
        <v>1160000</v>
      </c>
      <c r="K22" s="595">
        <v>1160000</v>
      </c>
      <c r="L22" s="595">
        <v>1160000</v>
      </c>
      <c r="M22" s="595">
        <v>1160000</v>
      </c>
      <c r="N22" s="595">
        <v>1179451</v>
      </c>
      <c r="O22" s="596">
        <f t="shared" si="3"/>
        <v>13939451</v>
      </c>
      <c r="P22" s="800">
        <v>13939451</v>
      </c>
      <c r="Q22" s="800">
        <f t="shared" si="1"/>
        <v>0</v>
      </c>
    </row>
    <row r="23" spans="1:17" s="597" customFormat="1" ht="13.5" customHeight="1">
      <c r="A23" s="593" t="s">
        <v>37</v>
      </c>
      <c r="B23" s="601" t="s">
        <v>231</v>
      </c>
      <c r="C23" s="595"/>
      <c r="D23" s="595"/>
      <c r="E23" s="595"/>
      <c r="F23" s="597">
        <v>46651000</v>
      </c>
      <c r="G23" s="595"/>
      <c r="H23" s="595"/>
      <c r="I23" s="595"/>
      <c r="J23" s="595"/>
      <c r="K23" s="595"/>
      <c r="L23" s="595"/>
      <c r="M23" s="595"/>
      <c r="N23" s="595"/>
      <c r="O23" s="596">
        <f t="shared" si="3"/>
        <v>46651000</v>
      </c>
      <c r="P23" s="800">
        <v>46651000</v>
      </c>
      <c r="Q23" s="800">
        <f t="shared" si="1"/>
        <v>0</v>
      </c>
    </row>
    <row r="24" spans="1:17" s="597" customFormat="1" ht="12.75">
      <c r="A24" s="593" t="s">
        <v>38</v>
      </c>
      <c r="B24" s="594" t="s">
        <v>189</v>
      </c>
      <c r="C24" s="595"/>
      <c r="D24" s="595"/>
      <c r="E24" s="595"/>
      <c r="F24" s="595"/>
      <c r="G24" s="595">
        <v>52087622</v>
      </c>
      <c r="H24" s="595">
        <v>16000000</v>
      </c>
      <c r="I24" s="595"/>
      <c r="J24" s="595"/>
      <c r="K24" s="595"/>
      <c r="L24" s="595">
        <v>11567378</v>
      </c>
      <c r="M24" s="595"/>
      <c r="N24" s="595"/>
      <c r="O24" s="596">
        <f t="shared" si="3"/>
        <v>79655000</v>
      </c>
      <c r="P24" s="800">
        <v>79655000</v>
      </c>
      <c r="Q24" s="800">
        <f t="shared" si="1"/>
        <v>0</v>
      </c>
    </row>
    <row r="25" spans="1:17" s="597" customFormat="1" ht="13.5" customHeight="1">
      <c r="A25" s="593" t="s">
        <v>39</v>
      </c>
      <c r="B25" s="601" t="s">
        <v>233</v>
      </c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6">
        <f t="shared" si="3"/>
        <v>0</v>
      </c>
      <c r="P25" s="800"/>
      <c r="Q25" s="800">
        <f t="shared" si="1"/>
        <v>0</v>
      </c>
    </row>
    <row r="26" spans="1:17" s="597" customFormat="1" ht="13.5" customHeight="1">
      <c r="A26" s="593" t="s">
        <v>40</v>
      </c>
      <c r="B26" s="601" t="s">
        <v>620</v>
      </c>
      <c r="C26" s="595">
        <v>2809337</v>
      </c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6">
        <f t="shared" si="3"/>
        <v>2809337</v>
      </c>
      <c r="P26" s="800">
        <v>2809337</v>
      </c>
      <c r="Q26" s="800">
        <f t="shared" si="1"/>
        <v>0</v>
      </c>
    </row>
    <row r="27" spans="1:17" s="597" customFormat="1" ht="13.5" customHeight="1" thickBot="1">
      <c r="A27" s="593" t="s">
        <v>41</v>
      </c>
      <c r="B27" s="601" t="s">
        <v>12</v>
      </c>
      <c r="C27" s="595">
        <v>3214000</v>
      </c>
      <c r="D27" s="595">
        <v>3214000</v>
      </c>
      <c r="E27" s="595">
        <v>3214000</v>
      </c>
      <c r="F27" s="595">
        <v>3214000</v>
      </c>
      <c r="G27" s="595">
        <v>3214000</v>
      </c>
      <c r="H27" s="595">
        <v>3214000</v>
      </c>
      <c r="I27" s="595">
        <v>3214000</v>
      </c>
      <c r="J27" s="595">
        <v>3214000</v>
      </c>
      <c r="K27" s="595">
        <v>3214000</v>
      </c>
      <c r="L27" s="595">
        <v>3214000</v>
      </c>
      <c r="M27" s="595">
        <v>3214000</v>
      </c>
      <c r="N27" s="595">
        <v>3214000</v>
      </c>
      <c r="O27" s="596">
        <f t="shared" si="3"/>
        <v>38568000</v>
      </c>
      <c r="P27" s="800">
        <v>38568000</v>
      </c>
      <c r="Q27" s="800">
        <f t="shared" si="1"/>
        <v>0</v>
      </c>
    </row>
    <row r="28" spans="1:17" s="588" customFormat="1" ht="15.75" customHeight="1" thickBot="1">
      <c r="A28" s="593" t="s">
        <v>42</v>
      </c>
      <c r="B28" s="603" t="s">
        <v>112</v>
      </c>
      <c r="C28" s="604">
        <f aca="true" t="shared" si="4" ref="C28:N28">SUM(C17:C27)</f>
        <v>22787337</v>
      </c>
      <c r="D28" s="604">
        <f t="shared" si="4"/>
        <v>19978000</v>
      </c>
      <c r="E28" s="604">
        <f t="shared" si="4"/>
        <v>19978000</v>
      </c>
      <c r="F28" s="604">
        <f t="shared" si="4"/>
        <v>68129000</v>
      </c>
      <c r="G28" s="604">
        <f t="shared" si="4"/>
        <v>72065622</v>
      </c>
      <c r="H28" s="604">
        <f t="shared" si="4"/>
        <v>35978000</v>
      </c>
      <c r="I28" s="604">
        <f t="shared" si="4"/>
        <v>19978000</v>
      </c>
      <c r="J28" s="604">
        <f t="shared" si="4"/>
        <v>19978000</v>
      </c>
      <c r="K28" s="604">
        <f t="shared" si="4"/>
        <v>19978000</v>
      </c>
      <c r="L28" s="604">
        <f t="shared" si="4"/>
        <v>31545378</v>
      </c>
      <c r="M28" s="604">
        <f t="shared" si="4"/>
        <v>21478000</v>
      </c>
      <c r="N28" s="604">
        <f t="shared" si="4"/>
        <v>22322632</v>
      </c>
      <c r="O28" s="605">
        <f>SUM(C28:N28)</f>
        <v>374195969</v>
      </c>
      <c r="P28" s="799">
        <f>SUM(P17:P27)</f>
        <v>374195969</v>
      </c>
      <c r="Q28" s="800">
        <f t="shared" si="1"/>
        <v>0</v>
      </c>
    </row>
    <row r="29" spans="1:15" s="609" customFormat="1" ht="13.5" thickBot="1">
      <c r="A29" s="593" t="s">
        <v>43</v>
      </c>
      <c r="B29" s="607" t="s">
        <v>113</v>
      </c>
      <c r="C29" s="608">
        <f aca="true" t="shared" si="5" ref="C29:O29">C15-C28</f>
        <v>-2125004</v>
      </c>
      <c r="D29" s="608">
        <f t="shared" si="5"/>
        <v>678333</v>
      </c>
      <c r="E29" s="608">
        <f t="shared" si="5"/>
        <v>2678333</v>
      </c>
      <c r="F29" s="608">
        <f t="shared" si="5"/>
        <v>-3755667</v>
      </c>
      <c r="G29" s="608">
        <f t="shared" si="5"/>
        <v>-4282400</v>
      </c>
      <c r="H29" s="608">
        <f t="shared" si="5"/>
        <v>5678333</v>
      </c>
      <c r="I29" s="608">
        <f t="shared" si="5"/>
        <v>684333</v>
      </c>
      <c r="J29" s="608">
        <f t="shared" si="5"/>
        <v>678333</v>
      </c>
      <c r="K29" s="608">
        <f t="shared" si="5"/>
        <v>2678333</v>
      </c>
      <c r="L29" s="608">
        <f t="shared" si="5"/>
        <v>-414934</v>
      </c>
      <c r="M29" s="608">
        <f t="shared" si="5"/>
        <v>-821667</v>
      </c>
      <c r="N29" s="608">
        <f t="shared" si="5"/>
        <v>-1676326</v>
      </c>
      <c r="O29" s="608">
        <f t="shared" si="5"/>
        <v>0</v>
      </c>
    </row>
    <row r="30" ht="15.75">
      <c r="A30" s="94"/>
    </row>
    <row r="31" spans="2:15" ht="15.75">
      <c r="B31" s="95"/>
      <c r="C31" s="96"/>
      <c r="D31" s="96"/>
      <c r="O31" s="93"/>
    </row>
    <row r="32" ht="15.75">
      <c r="O32" s="93"/>
    </row>
    <row r="33" ht="15.75">
      <c r="O33" s="93"/>
    </row>
    <row r="34" ht="15.75">
      <c r="O34" s="93"/>
    </row>
    <row r="35" ht="15.75">
      <c r="O35" s="93"/>
    </row>
    <row r="36" ht="15.75">
      <c r="O36" s="93"/>
    </row>
    <row r="37" ht="15.75">
      <c r="O37" s="93"/>
    </row>
    <row r="38" ht="15.75">
      <c r="O38" s="93"/>
    </row>
    <row r="39" ht="15.75">
      <c r="O39" s="93"/>
    </row>
    <row r="40" ht="15.75">
      <c r="O40" s="93"/>
    </row>
    <row r="41" ht="15.75">
      <c r="O41" s="93"/>
    </row>
    <row r="42" ht="15.75">
      <c r="O42" s="93"/>
    </row>
    <row r="43" ht="15.75">
      <c r="O43" s="93"/>
    </row>
    <row r="44" ht="15.75">
      <c r="O44" s="93"/>
    </row>
    <row r="45" ht="15.75">
      <c r="O45" s="93"/>
    </row>
    <row r="46" ht="15.75">
      <c r="O46" s="93"/>
    </row>
    <row r="47" ht="15.75">
      <c r="O47" s="93"/>
    </row>
    <row r="48" ht="15.75">
      <c r="O48" s="93"/>
    </row>
    <row r="49" ht="15.75">
      <c r="O49" s="93"/>
    </row>
    <row r="50" ht="15.75">
      <c r="O50" s="93"/>
    </row>
    <row r="51" ht="15.75">
      <c r="O51" s="93"/>
    </row>
    <row r="52" ht="15.75">
      <c r="O52" s="93"/>
    </row>
    <row r="53" ht="15.75">
      <c r="O53" s="93"/>
    </row>
    <row r="54" ht="15.75">
      <c r="O54" s="93"/>
    </row>
    <row r="55" ht="15.75">
      <c r="O55" s="93"/>
    </row>
    <row r="56" ht="15.75">
      <c r="O56" s="93"/>
    </row>
    <row r="57" ht="15.75">
      <c r="O57" s="93"/>
    </row>
    <row r="58" ht="15.75">
      <c r="O58" s="93"/>
    </row>
    <row r="59" ht="15.75">
      <c r="O59" s="93"/>
    </row>
    <row r="60" ht="15.75">
      <c r="O60" s="93"/>
    </row>
    <row r="61" ht="15.75">
      <c r="O61" s="93"/>
    </row>
    <row r="62" ht="15.75">
      <c r="O62" s="93"/>
    </row>
    <row r="63" ht="15.75">
      <c r="O63" s="93"/>
    </row>
    <row r="64" ht="15.75">
      <c r="O64" s="93"/>
    </row>
    <row r="65" ht="15.75">
      <c r="O65" s="93"/>
    </row>
    <row r="66" ht="15.75">
      <c r="O66" s="93"/>
    </row>
    <row r="67" ht="15.75">
      <c r="O67" s="93"/>
    </row>
    <row r="68" ht="15.75">
      <c r="O68" s="93"/>
    </row>
    <row r="69" ht="15.75">
      <c r="O69" s="93"/>
    </row>
    <row r="70" ht="15.75">
      <c r="O70" s="93"/>
    </row>
    <row r="71" ht="15.75">
      <c r="O71" s="93"/>
    </row>
    <row r="72" ht="15.75">
      <c r="O72" s="93"/>
    </row>
    <row r="73" ht="15.75">
      <c r="O73" s="93"/>
    </row>
    <row r="74" ht="15.75">
      <c r="O74" s="93"/>
    </row>
    <row r="75" ht="15.75">
      <c r="O75" s="93"/>
    </row>
    <row r="76" ht="15.75">
      <c r="O76" s="93"/>
    </row>
    <row r="77" ht="15.75">
      <c r="O77" s="93"/>
    </row>
    <row r="78" ht="15.75">
      <c r="O78" s="93"/>
    </row>
    <row r="79" ht="15.75">
      <c r="O79" s="93"/>
    </row>
    <row r="80" ht="15.75">
      <c r="O80" s="93"/>
    </row>
    <row r="81" ht="15.75">
      <c r="O81" s="93"/>
    </row>
    <row r="82" ht="15.75">
      <c r="O82" s="93"/>
    </row>
    <row r="83" ht="15.75">
      <c r="O83" s="93"/>
    </row>
    <row r="84" ht="15.75">
      <c r="O84" s="93"/>
    </row>
  </sheetData>
  <sheetProtection/>
  <mergeCells count="3">
    <mergeCell ref="B4:O4"/>
    <mergeCell ref="B16:O16"/>
    <mergeCell ref="A1:O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 alignWithMargins="0">
    <oddHeader>&amp;R&amp;"Times New Roman CE,Félkövér dőlt"&amp;11 4.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9"/>
  <sheetViews>
    <sheetView workbookViewId="0" topLeftCell="A1">
      <selection activeCell="B6" sqref="B6"/>
    </sheetView>
  </sheetViews>
  <sheetFormatPr defaultColWidth="9.00390625" defaultRowHeight="12.75"/>
  <cols>
    <col min="1" max="1" width="101.50390625" style="33" customWidth="1"/>
    <col min="2" max="2" width="47.125" style="33" customWidth="1"/>
    <col min="3" max="3" width="10.125" style="33" bestFit="1" customWidth="1"/>
    <col min="4" max="16384" width="9.375" style="33" customWidth="1"/>
  </cols>
  <sheetData>
    <row r="1" spans="1:2" s="612" customFormat="1" ht="47.25" customHeight="1">
      <c r="A1" s="892" t="s">
        <v>694</v>
      </c>
      <c r="B1" s="892"/>
    </row>
    <row r="2" spans="1:2" s="612" customFormat="1" ht="22.5" customHeight="1" thickBot="1">
      <c r="A2" s="276"/>
      <c r="B2" s="613" t="s">
        <v>13</v>
      </c>
    </row>
    <row r="3" spans="1:2" s="616" customFormat="1" ht="38.25" customHeight="1" thickBot="1">
      <c r="A3" s="614" t="s">
        <v>52</v>
      </c>
      <c r="B3" s="615" t="s">
        <v>689</v>
      </c>
    </row>
    <row r="4" spans="1:2" s="619" customFormat="1" ht="16.5" thickBot="1">
      <c r="A4" s="617">
        <v>1</v>
      </c>
      <c r="B4" s="618">
        <v>2</v>
      </c>
    </row>
    <row r="5" spans="1:3" s="612" customFormat="1" ht="12.75" customHeight="1">
      <c r="A5" s="620" t="s">
        <v>700</v>
      </c>
      <c r="B5" s="621">
        <v>5514871</v>
      </c>
      <c r="C5" s="622"/>
    </row>
    <row r="6" spans="1:3" s="612" customFormat="1" ht="15.75">
      <c r="A6" s="620" t="s">
        <v>701</v>
      </c>
      <c r="B6" s="621">
        <v>3546427</v>
      </c>
      <c r="C6" s="622"/>
    </row>
    <row r="7" spans="1:3" s="612" customFormat="1" ht="15.75">
      <c r="A7" s="620" t="s">
        <v>702</v>
      </c>
      <c r="B7" s="621">
        <v>2294095</v>
      </c>
      <c r="C7" s="622"/>
    </row>
    <row r="8" spans="1:3" s="612" customFormat="1" ht="15.75">
      <c r="A8" s="620" t="s">
        <v>703</v>
      </c>
      <c r="B8" s="621">
        <v>1071373</v>
      </c>
      <c r="C8" s="622"/>
    </row>
    <row r="9" spans="1:3" s="612" customFormat="1" ht="15.75">
      <c r="A9" s="620" t="s">
        <v>704</v>
      </c>
      <c r="B9" s="621">
        <v>11821422</v>
      </c>
      <c r="C9" s="622"/>
    </row>
    <row r="10" spans="1:3" s="612" customFormat="1" ht="15.75">
      <c r="A10" s="620" t="s">
        <v>705</v>
      </c>
      <c r="B10" s="621">
        <v>22360051</v>
      </c>
      <c r="C10" s="622"/>
    </row>
    <row r="11" spans="1:3" s="612" customFormat="1" ht="15.75">
      <c r="A11" s="620" t="s">
        <v>495</v>
      </c>
      <c r="B11" s="621">
        <v>1990800</v>
      </c>
      <c r="C11" s="622"/>
    </row>
    <row r="12" spans="1:3" s="612" customFormat="1" ht="15.75">
      <c r="A12" s="620" t="s">
        <v>652</v>
      </c>
      <c r="B12" s="621">
        <v>350000</v>
      </c>
      <c r="C12" s="622"/>
    </row>
    <row r="13" spans="1:3" s="612" customFormat="1" ht="15.75">
      <c r="A13" s="620" t="s">
        <v>653</v>
      </c>
      <c r="B13" s="621">
        <v>10527000</v>
      </c>
      <c r="C13" s="622"/>
    </row>
    <row r="14" spans="1:3" s="612" customFormat="1" ht="15.75">
      <c r="A14" s="620" t="s">
        <v>496</v>
      </c>
      <c r="B14" s="621">
        <v>6076000</v>
      </c>
      <c r="C14" s="622"/>
    </row>
    <row r="15" spans="1:3" s="612" customFormat="1" ht="15.75">
      <c r="A15" s="620" t="s">
        <v>493</v>
      </c>
      <c r="B15" s="621">
        <v>2342130</v>
      </c>
      <c r="C15" s="622"/>
    </row>
    <row r="16" spans="1:3" s="612" customFormat="1" ht="15.75">
      <c r="A16" s="620" t="s">
        <v>494</v>
      </c>
      <c r="B16" s="621">
        <v>2339260</v>
      </c>
      <c r="C16" s="622"/>
    </row>
    <row r="17" spans="1:3" s="612" customFormat="1" ht="16.5" thickBot="1">
      <c r="A17" s="623"/>
      <c r="B17" s="621"/>
      <c r="C17" s="622"/>
    </row>
    <row r="18" spans="1:3" s="35" customFormat="1" ht="19.5" customHeight="1" thickBot="1">
      <c r="A18" s="610" t="s">
        <v>53</v>
      </c>
      <c r="B18" s="611">
        <f>SUM(B5:B17)</f>
        <v>70233429</v>
      </c>
      <c r="C18" s="461"/>
    </row>
    <row r="19" ht="12.75">
      <c r="C19" s="129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7" r:id="rId1"/>
  <headerFooter alignWithMargins="0">
    <oddHeader>&amp;R&amp;"Times New Roman CE,Félkövér dőlt"&amp;11 5.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70" t="s">
        <v>690</v>
      </c>
      <c r="B1" s="870"/>
      <c r="C1" s="870"/>
      <c r="D1" s="870"/>
    </row>
    <row r="2" spans="1:4" ht="17.25" customHeight="1">
      <c r="A2" s="275"/>
      <c r="B2" s="275"/>
      <c r="C2" s="275"/>
      <c r="D2" s="275"/>
    </row>
    <row r="3" spans="1:4" ht="13.5" thickBot="1">
      <c r="A3" s="171"/>
      <c r="B3" s="171"/>
      <c r="C3" s="893" t="s">
        <v>618</v>
      </c>
      <c r="D3" s="893"/>
    </row>
    <row r="4" spans="1:4" ht="42.75" customHeight="1" thickBot="1">
      <c r="A4" s="277" t="s">
        <v>69</v>
      </c>
      <c r="B4" s="278" t="s">
        <v>127</v>
      </c>
      <c r="C4" s="278" t="s">
        <v>128</v>
      </c>
      <c r="D4" s="279" t="s">
        <v>14</v>
      </c>
    </row>
    <row r="5" spans="1:4" ht="15.75" customHeight="1" thickBot="1">
      <c r="A5" s="172" t="s">
        <v>18</v>
      </c>
      <c r="B5" s="20" t="s">
        <v>513</v>
      </c>
      <c r="C5" s="20" t="s">
        <v>514</v>
      </c>
      <c r="D5" s="21">
        <v>500000</v>
      </c>
    </row>
    <row r="6" spans="1:4" ht="15.75" customHeight="1">
      <c r="A6" s="173" t="s">
        <v>19</v>
      </c>
      <c r="B6" s="22" t="s">
        <v>617</v>
      </c>
      <c r="C6" s="20" t="s">
        <v>514</v>
      </c>
      <c r="D6" s="23">
        <v>200000</v>
      </c>
    </row>
    <row r="7" spans="1:4" ht="15.75" customHeight="1">
      <c r="A7" s="173" t="s">
        <v>20</v>
      </c>
      <c r="B7" s="22"/>
      <c r="C7" s="22"/>
      <c r="D7" s="23"/>
    </row>
    <row r="8" spans="1:4" ht="15.75" customHeight="1">
      <c r="A8" s="173" t="s">
        <v>21</v>
      </c>
      <c r="B8" s="22"/>
      <c r="C8" s="22"/>
      <c r="D8" s="23"/>
    </row>
    <row r="9" spans="1:4" ht="15.75" customHeight="1">
      <c r="A9" s="173" t="s">
        <v>22</v>
      </c>
      <c r="B9" s="22"/>
      <c r="C9" s="22"/>
      <c r="D9" s="23"/>
    </row>
    <row r="10" spans="1:4" ht="15.75" customHeight="1">
      <c r="A10" s="173" t="s">
        <v>23</v>
      </c>
      <c r="B10" s="22"/>
      <c r="C10" s="22"/>
      <c r="D10" s="23"/>
    </row>
    <row r="11" spans="1:4" ht="15.75" customHeight="1">
      <c r="A11" s="173" t="s">
        <v>24</v>
      </c>
      <c r="B11" s="22"/>
      <c r="C11" s="22"/>
      <c r="D11" s="23"/>
    </row>
    <row r="12" spans="1:4" ht="15.75" customHeight="1">
      <c r="A12" s="173" t="s">
        <v>25</v>
      </c>
      <c r="B12" s="22"/>
      <c r="C12" s="22"/>
      <c r="D12" s="23"/>
    </row>
    <row r="13" spans="1:4" ht="15.75" customHeight="1">
      <c r="A13" s="173" t="s">
        <v>26</v>
      </c>
      <c r="B13" s="22"/>
      <c r="C13" s="22"/>
      <c r="D13" s="23"/>
    </row>
    <row r="14" spans="1:4" ht="15.75" customHeight="1">
      <c r="A14" s="173" t="s">
        <v>27</v>
      </c>
      <c r="B14" s="22"/>
      <c r="C14" s="22"/>
      <c r="D14" s="23"/>
    </row>
    <row r="15" spans="1:4" ht="15.75" customHeight="1">
      <c r="A15" s="173" t="s">
        <v>28</v>
      </c>
      <c r="B15" s="22"/>
      <c r="C15" s="22"/>
      <c r="D15" s="23"/>
    </row>
    <row r="16" spans="1:4" ht="15.75" customHeight="1">
      <c r="A16" s="173" t="s">
        <v>29</v>
      </c>
      <c r="B16" s="22"/>
      <c r="C16" s="22"/>
      <c r="D16" s="23"/>
    </row>
    <row r="17" spans="1:4" ht="15.75" customHeight="1">
      <c r="A17" s="173" t="s">
        <v>30</v>
      </c>
      <c r="B17" s="22"/>
      <c r="C17" s="22"/>
      <c r="D17" s="23"/>
    </row>
    <row r="18" spans="1:4" ht="15.75" customHeight="1">
      <c r="A18" s="173" t="s">
        <v>31</v>
      </c>
      <c r="B18" s="22"/>
      <c r="C18" s="22"/>
      <c r="D18" s="23"/>
    </row>
    <row r="19" spans="1:4" ht="15.75" customHeight="1">
      <c r="A19" s="173" t="s">
        <v>32</v>
      </c>
      <c r="B19" s="22"/>
      <c r="C19" s="22"/>
      <c r="D19" s="23"/>
    </row>
    <row r="20" spans="1:4" ht="15.75" customHeight="1">
      <c r="A20" s="173" t="s">
        <v>33</v>
      </c>
      <c r="B20" s="22"/>
      <c r="C20" s="22"/>
      <c r="D20" s="23"/>
    </row>
    <row r="21" spans="1:4" ht="15.75" customHeight="1">
      <c r="A21" s="173" t="s">
        <v>34</v>
      </c>
      <c r="B21" s="22"/>
      <c r="C21" s="22"/>
      <c r="D21" s="23"/>
    </row>
    <row r="22" spans="1:4" ht="15.75" customHeight="1">
      <c r="A22" s="173" t="s">
        <v>35</v>
      </c>
      <c r="B22" s="22"/>
      <c r="C22" s="22"/>
      <c r="D22" s="23"/>
    </row>
    <row r="23" spans="1:4" ht="15.75" customHeight="1">
      <c r="A23" s="173" t="s">
        <v>36</v>
      </c>
      <c r="B23" s="22"/>
      <c r="C23" s="22"/>
      <c r="D23" s="23"/>
    </row>
    <row r="24" spans="1:4" ht="15.75" customHeight="1">
      <c r="A24" s="173" t="s">
        <v>37</v>
      </c>
      <c r="B24" s="22"/>
      <c r="C24" s="22"/>
      <c r="D24" s="23"/>
    </row>
    <row r="25" spans="1:4" ht="15.75" customHeight="1">
      <c r="A25" s="173" t="s">
        <v>38</v>
      </c>
      <c r="B25" s="22"/>
      <c r="C25" s="22"/>
      <c r="D25" s="23"/>
    </row>
    <row r="26" spans="1:4" ht="15.75" customHeight="1">
      <c r="A26" s="173" t="s">
        <v>39</v>
      </c>
      <c r="B26" s="22"/>
      <c r="C26" s="22"/>
      <c r="D26" s="23"/>
    </row>
    <row r="27" spans="1:4" ht="15.75" customHeight="1">
      <c r="A27" s="173" t="s">
        <v>40</v>
      </c>
      <c r="B27" s="22"/>
      <c r="C27" s="22"/>
      <c r="D27" s="23"/>
    </row>
    <row r="28" spans="1:4" ht="15.75" customHeight="1">
      <c r="A28" s="173" t="s">
        <v>41</v>
      </c>
      <c r="B28" s="22"/>
      <c r="C28" s="22"/>
      <c r="D28" s="23"/>
    </row>
    <row r="29" spans="1:4" ht="15.75" customHeight="1">
      <c r="A29" s="173" t="s">
        <v>42</v>
      </c>
      <c r="B29" s="22"/>
      <c r="C29" s="22"/>
      <c r="D29" s="23"/>
    </row>
    <row r="30" spans="1:4" ht="15.75" customHeight="1">
      <c r="A30" s="173" t="s">
        <v>43</v>
      </c>
      <c r="B30" s="22"/>
      <c r="C30" s="22"/>
      <c r="D30" s="23"/>
    </row>
    <row r="31" spans="1:4" ht="15.75" customHeight="1">
      <c r="A31" s="173" t="s">
        <v>44</v>
      </c>
      <c r="B31" s="22"/>
      <c r="C31" s="22"/>
      <c r="D31" s="23"/>
    </row>
    <row r="32" spans="1:4" ht="15.75" customHeight="1">
      <c r="A32" s="173" t="s">
        <v>45</v>
      </c>
      <c r="B32" s="22"/>
      <c r="C32" s="22"/>
      <c r="D32" s="23"/>
    </row>
    <row r="33" spans="1:4" ht="15.75" customHeight="1">
      <c r="A33" s="173" t="s">
        <v>46</v>
      </c>
      <c r="B33" s="22"/>
      <c r="C33" s="22"/>
      <c r="D33" s="23"/>
    </row>
    <row r="34" spans="1:4" ht="15.75" customHeight="1">
      <c r="A34" s="173" t="s">
        <v>129</v>
      </c>
      <c r="B34" s="22"/>
      <c r="C34" s="22"/>
      <c r="D34" s="83"/>
    </row>
    <row r="35" spans="1:4" ht="15.75" customHeight="1">
      <c r="A35" s="173" t="s">
        <v>130</v>
      </c>
      <c r="B35" s="22"/>
      <c r="C35" s="22"/>
      <c r="D35" s="83"/>
    </row>
    <row r="36" spans="1:4" ht="15.75" customHeight="1">
      <c r="A36" s="173" t="s">
        <v>131</v>
      </c>
      <c r="B36" s="22"/>
      <c r="C36" s="22"/>
      <c r="D36" s="83"/>
    </row>
    <row r="37" spans="1:4" ht="15.75" customHeight="1" thickBot="1">
      <c r="A37" s="174" t="s">
        <v>132</v>
      </c>
      <c r="B37" s="24"/>
      <c r="C37" s="24"/>
      <c r="D37" s="84"/>
    </row>
    <row r="38" spans="1:4" ht="15.75" customHeight="1" thickBot="1">
      <c r="A38" s="894" t="s">
        <v>53</v>
      </c>
      <c r="B38" s="895"/>
      <c r="C38" s="175"/>
      <c r="D38" s="176">
        <v>800000</v>
      </c>
    </row>
    <row r="39" ht="12.75">
      <c r="A39" t="s">
        <v>204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1">
      <selection activeCell="E19" sqref="E19"/>
    </sheetView>
  </sheetViews>
  <sheetFormatPr defaultColWidth="9.00390625" defaultRowHeight="12.75"/>
  <cols>
    <col min="1" max="1" width="6.875" style="41" customWidth="1"/>
    <col min="2" max="2" width="55.125" style="153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235" t="s">
        <v>160</v>
      </c>
      <c r="C1" s="236"/>
      <c r="D1" s="236"/>
      <c r="E1" s="236"/>
      <c r="F1" s="809" t="s">
        <v>693</v>
      </c>
    </row>
    <row r="2" spans="5:6" ht="14.25" thickBot="1">
      <c r="E2" s="237" t="s">
        <v>626</v>
      </c>
      <c r="F2" s="809"/>
    </row>
    <row r="3" spans="1:6" ht="18" customHeight="1" thickBot="1">
      <c r="A3" s="807" t="s">
        <v>69</v>
      </c>
      <c r="B3" s="238" t="s">
        <v>55</v>
      </c>
      <c r="C3" s="239"/>
      <c r="D3" s="238" t="s">
        <v>57</v>
      </c>
      <c r="E3" s="240"/>
      <c r="F3" s="809"/>
    </row>
    <row r="4" spans="1:6" s="241" customFormat="1" ht="35.25" customHeight="1" thickBot="1">
      <c r="A4" s="808"/>
      <c r="B4" s="154" t="s">
        <v>61</v>
      </c>
      <c r="C4" s="155" t="s">
        <v>672</v>
      </c>
      <c r="D4" s="154" t="s">
        <v>61</v>
      </c>
      <c r="E4" s="37" t="s">
        <v>672</v>
      </c>
      <c r="F4" s="809"/>
    </row>
    <row r="5" spans="1:6" s="246" customFormat="1" ht="12" customHeight="1" thickBot="1">
      <c r="A5" s="242">
        <v>1</v>
      </c>
      <c r="B5" s="243">
        <v>2</v>
      </c>
      <c r="C5" s="244" t="s">
        <v>20</v>
      </c>
      <c r="D5" s="243" t="s">
        <v>21</v>
      </c>
      <c r="E5" s="245" t="s">
        <v>22</v>
      </c>
      <c r="F5" s="809"/>
    </row>
    <row r="6" spans="1:6" ht="12.75" customHeight="1">
      <c r="A6" s="247" t="s">
        <v>18</v>
      </c>
      <c r="B6" s="248" t="s">
        <v>413</v>
      </c>
      <c r="C6" s="224">
        <f>SUM('1.sz.mell.'!C5)</f>
        <v>129923969</v>
      </c>
      <c r="D6" s="248" t="s">
        <v>62</v>
      </c>
      <c r="E6" s="230">
        <f>SUM('1.sz.mell.'!C91)</f>
        <v>97910000</v>
      </c>
      <c r="F6" s="809"/>
    </row>
    <row r="7" spans="1:6" ht="12.75" customHeight="1">
      <c r="A7" s="249" t="s">
        <v>19</v>
      </c>
      <c r="B7" s="250" t="s">
        <v>414</v>
      </c>
      <c r="C7" s="225">
        <f>SUM('1.sz.mell.'!C12)</f>
        <v>69964000</v>
      </c>
      <c r="D7" s="250" t="s">
        <v>185</v>
      </c>
      <c r="E7" s="230">
        <f>SUM('1.sz.mell.'!C92)</f>
        <v>13144000</v>
      </c>
      <c r="F7" s="809"/>
    </row>
    <row r="8" spans="1:6" ht="12.75" customHeight="1">
      <c r="A8" s="249" t="s">
        <v>20</v>
      </c>
      <c r="B8" s="250" t="s">
        <v>440</v>
      </c>
      <c r="C8" s="225"/>
      <c r="D8" s="250" t="s">
        <v>235</v>
      </c>
      <c r="E8" s="230">
        <f>SUM('1.sz.mell.'!C93)</f>
        <v>58159130</v>
      </c>
      <c r="F8" s="809"/>
    </row>
    <row r="9" spans="1:6" ht="12.75" customHeight="1">
      <c r="A9" s="249" t="s">
        <v>21</v>
      </c>
      <c r="B9" s="250" t="s">
        <v>176</v>
      </c>
      <c r="C9" s="225"/>
      <c r="D9" s="250" t="s">
        <v>186</v>
      </c>
      <c r="E9" s="230">
        <f>SUM('1.sz.mell.'!C94)</f>
        <v>22360051</v>
      </c>
      <c r="F9" s="809"/>
    </row>
    <row r="10" spans="1:6" ht="12.75" customHeight="1">
      <c r="A10" s="249" t="s">
        <v>22</v>
      </c>
      <c r="B10" s="251" t="s">
        <v>415</v>
      </c>
      <c r="C10" s="225">
        <v>24000</v>
      </c>
      <c r="D10" s="250" t="s">
        <v>187</v>
      </c>
      <c r="E10" s="230">
        <f>SUM('1.sz.mell.'!C95)</f>
        <v>13939451</v>
      </c>
      <c r="F10" s="809"/>
    </row>
    <row r="11" spans="1:6" ht="12.75" customHeight="1">
      <c r="A11" s="249" t="s">
        <v>23</v>
      </c>
      <c r="B11" s="250" t="s">
        <v>416</v>
      </c>
      <c r="C11" s="226"/>
      <c r="D11" s="250" t="s">
        <v>50</v>
      </c>
      <c r="E11" s="231">
        <f>SUM('1.sz.mell.'!C121)</f>
        <v>1000000</v>
      </c>
      <c r="F11" s="809"/>
    </row>
    <row r="12" spans="1:6" ht="12.75" customHeight="1">
      <c r="A12" s="249" t="s">
        <v>24</v>
      </c>
      <c r="B12" s="250" t="s">
        <v>298</v>
      </c>
      <c r="C12" s="225">
        <v>9410000</v>
      </c>
      <c r="D12" s="32"/>
      <c r="E12" s="231"/>
      <c r="F12" s="809"/>
    </row>
    <row r="13" spans="1:6" ht="12.75" customHeight="1">
      <c r="A13" s="249" t="s">
        <v>25</v>
      </c>
      <c r="B13" s="411" t="s">
        <v>337</v>
      </c>
      <c r="C13" s="225">
        <f>SUM('1.sz.mell.'!C74)</f>
        <v>0</v>
      </c>
      <c r="D13" s="411"/>
      <c r="E13" s="231"/>
      <c r="F13" s="809"/>
    </row>
    <row r="14" spans="1:6" ht="12.75" customHeight="1">
      <c r="A14" s="249" t="s">
        <v>26</v>
      </c>
      <c r="B14" s="300"/>
      <c r="C14" s="226"/>
      <c r="D14" s="32"/>
      <c r="E14" s="231"/>
      <c r="F14" s="809"/>
    </row>
    <row r="15" spans="1:6" ht="12.75" customHeight="1">
      <c r="A15" s="249" t="s">
        <v>27</v>
      </c>
      <c r="B15" s="32"/>
      <c r="C15" s="225"/>
      <c r="D15" s="32"/>
      <c r="E15" s="231"/>
      <c r="F15" s="809"/>
    </row>
    <row r="16" spans="1:6" ht="12.75" customHeight="1">
      <c r="A16" s="249" t="s">
        <v>28</v>
      </c>
      <c r="B16" s="32"/>
      <c r="C16" s="225"/>
      <c r="D16" s="32"/>
      <c r="E16" s="231"/>
      <c r="F16" s="809"/>
    </row>
    <row r="17" spans="1:6" ht="12.75" customHeight="1" thickBot="1">
      <c r="A17" s="249" t="s">
        <v>29</v>
      </c>
      <c r="B17" s="43"/>
      <c r="C17" s="227"/>
      <c r="D17" s="32"/>
      <c r="E17" s="232"/>
      <c r="F17" s="809"/>
    </row>
    <row r="18" spans="1:6" ht="15.75" customHeight="1" thickBot="1">
      <c r="A18" s="252" t="s">
        <v>30</v>
      </c>
      <c r="B18" s="101" t="s">
        <v>441</v>
      </c>
      <c r="C18" s="228">
        <f>+C6+C7+C9+C10+C12+C13+C14+C15+C16+C17</f>
        <v>209321969</v>
      </c>
      <c r="D18" s="101" t="s">
        <v>424</v>
      </c>
      <c r="E18" s="233">
        <f>SUM(E6:E17)</f>
        <v>206512632</v>
      </c>
      <c r="F18" s="809"/>
    </row>
    <row r="19" spans="1:6" ht="12.75" customHeight="1">
      <c r="A19" s="253" t="s">
        <v>31</v>
      </c>
      <c r="B19" s="254" t="s">
        <v>419</v>
      </c>
      <c r="C19" s="321"/>
      <c r="D19" s="255" t="s">
        <v>423</v>
      </c>
      <c r="E19" s="234"/>
      <c r="F19" s="809"/>
    </row>
    <row r="20" spans="1:6" ht="12.75" customHeight="1">
      <c r="A20" s="256" t="s">
        <v>32</v>
      </c>
      <c r="B20" s="255" t="s">
        <v>229</v>
      </c>
      <c r="C20" s="75"/>
      <c r="D20" s="255" t="s">
        <v>158</v>
      </c>
      <c r="E20" s="76"/>
      <c r="F20" s="809"/>
    </row>
    <row r="21" spans="1:6" ht="12.75" customHeight="1">
      <c r="A21" s="256" t="s">
        <v>33</v>
      </c>
      <c r="B21" s="255" t="s">
        <v>230</v>
      </c>
      <c r="C21" s="75"/>
      <c r="D21" s="255" t="s">
        <v>159</v>
      </c>
      <c r="E21" s="76"/>
      <c r="F21" s="809"/>
    </row>
    <row r="22" spans="1:6" ht="12.75" customHeight="1">
      <c r="A22" s="256" t="s">
        <v>34</v>
      </c>
      <c r="B22" s="255" t="s">
        <v>234</v>
      </c>
      <c r="C22" s="75"/>
      <c r="D22" s="254" t="s">
        <v>236</v>
      </c>
      <c r="E22" s="76"/>
      <c r="F22" s="809"/>
    </row>
    <row r="23" spans="1:6" ht="12.75" customHeight="1">
      <c r="A23" s="256" t="s">
        <v>35</v>
      </c>
      <c r="B23" s="356" t="s">
        <v>623</v>
      </c>
      <c r="C23" s="75">
        <v>29568000</v>
      </c>
      <c r="D23" s="356" t="s">
        <v>624</v>
      </c>
      <c r="E23" s="75">
        <v>29568000</v>
      </c>
      <c r="F23" s="809"/>
    </row>
    <row r="24" spans="1:6" ht="12.75" customHeight="1">
      <c r="A24" s="256" t="s">
        <v>36</v>
      </c>
      <c r="B24" s="255" t="s">
        <v>420</v>
      </c>
      <c r="C24" s="257">
        <f>+C25+C26</f>
        <v>0</v>
      </c>
      <c r="D24" s="411" t="s">
        <v>337</v>
      </c>
      <c r="E24" s="231">
        <v>2809337</v>
      </c>
      <c r="F24" s="809"/>
    </row>
    <row r="25" spans="1:6" ht="12.75" customHeight="1">
      <c r="A25" s="253" t="s">
        <v>37</v>
      </c>
      <c r="B25" s="254" t="s">
        <v>417</v>
      </c>
      <c r="C25" s="229"/>
      <c r="D25" s="248" t="s">
        <v>194</v>
      </c>
      <c r="E25" s="234"/>
      <c r="F25" s="809"/>
    </row>
    <row r="26" spans="1:6" ht="12.75" customHeight="1" thickBot="1">
      <c r="A26" s="256" t="s">
        <v>38</v>
      </c>
      <c r="B26" s="255" t="s">
        <v>418</v>
      </c>
      <c r="C26" s="75"/>
      <c r="D26" s="32"/>
      <c r="E26" s="76"/>
      <c r="F26" s="809"/>
    </row>
    <row r="27" spans="1:6" ht="15.75" customHeight="1" thickBot="1">
      <c r="A27" s="252" t="s">
        <v>39</v>
      </c>
      <c r="B27" s="101" t="s">
        <v>421</v>
      </c>
      <c r="C27" s="454">
        <f>SUM(C20+C23+C24)</f>
        <v>29568000</v>
      </c>
      <c r="D27" s="101" t="s">
        <v>425</v>
      </c>
      <c r="E27" s="233">
        <f>SUM(E19:E26)</f>
        <v>32377337</v>
      </c>
      <c r="F27" s="809"/>
    </row>
    <row r="28" spans="1:6" ht="13.5" thickBot="1">
      <c r="A28" s="252" t="s">
        <v>40</v>
      </c>
      <c r="B28" s="258" t="s">
        <v>422</v>
      </c>
      <c r="C28" s="259">
        <f>+C18+C27</f>
        <v>238889969</v>
      </c>
      <c r="D28" s="258" t="s">
        <v>426</v>
      </c>
      <c r="E28" s="259">
        <f>+E18+E27</f>
        <v>238889969</v>
      </c>
      <c r="F28" s="809"/>
    </row>
    <row r="29" spans="1:6" ht="13.5" thickBot="1">
      <c r="A29" s="252" t="s">
        <v>41</v>
      </c>
      <c r="B29" s="258" t="s">
        <v>171</v>
      </c>
      <c r="C29" s="259"/>
      <c r="D29" s="258" t="s">
        <v>172</v>
      </c>
      <c r="E29" s="259">
        <f>IF(C18-E18&gt;0,C18-E18,"-")</f>
        <v>2809337</v>
      </c>
      <c r="F29" s="809"/>
    </row>
    <row r="30" spans="1:6" ht="13.5" thickBot="1">
      <c r="A30" s="252" t="s">
        <v>42</v>
      </c>
      <c r="B30" s="258" t="s">
        <v>237</v>
      </c>
      <c r="C30" s="259"/>
      <c r="D30" s="258" t="s">
        <v>238</v>
      </c>
      <c r="E30" s="259" t="str">
        <f>IF(C18+C19-E28&gt;0,C18+C19-E28,"-")</f>
        <v>-</v>
      </c>
      <c r="F30" s="809"/>
    </row>
    <row r="31" spans="2:4" ht="18.75">
      <c r="B31" s="810"/>
      <c r="C31" s="810"/>
      <c r="D31" s="810"/>
    </row>
  </sheetData>
  <sheetProtection/>
  <mergeCells count="3">
    <mergeCell ref="A3:A4"/>
    <mergeCell ref="F1:F30"/>
    <mergeCell ref="B31:D31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8" scale="103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1">
      <selection activeCell="B35" sqref="B35"/>
    </sheetView>
  </sheetViews>
  <sheetFormatPr defaultColWidth="9.00390625" defaultRowHeight="12.75"/>
  <cols>
    <col min="1" max="1" width="6.875" style="41" customWidth="1"/>
    <col min="2" max="2" width="55.125" style="153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235" t="s">
        <v>161</v>
      </c>
      <c r="C1" s="236"/>
      <c r="D1" s="236"/>
      <c r="E1" s="236"/>
      <c r="F1" s="809" t="s">
        <v>692</v>
      </c>
    </row>
    <row r="2" spans="5:6" ht="14.25" thickBot="1">
      <c r="E2" s="237" t="s">
        <v>626</v>
      </c>
      <c r="F2" s="809"/>
    </row>
    <row r="3" spans="1:6" ht="13.5" thickBot="1">
      <c r="A3" s="811" t="s">
        <v>69</v>
      </c>
      <c r="B3" s="238" t="s">
        <v>55</v>
      </c>
      <c r="C3" s="239"/>
      <c r="D3" s="238" t="s">
        <v>57</v>
      </c>
      <c r="E3" s="240"/>
      <c r="F3" s="809"/>
    </row>
    <row r="4" spans="1:6" s="241" customFormat="1" ht="24.75" thickBot="1">
      <c r="A4" s="812"/>
      <c r="B4" s="154" t="s">
        <v>61</v>
      </c>
      <c r="C4" s="155" t="s">
        <v>672</v>
      </c>
      <c r="D4" s="154" t="s">
        <v>61</v>
      </c>
      <c r="E4" s="155" t="s">
        <v>672</v>
      </c>
      <c r="F4" s="809"/>
    </row>
    <row r="5" spans="1:6" s="241" customFormat="1" ht="13.5" thickBot="1">
      <c r="A5" s="242">
        <v>1</v>
      </c>
      <c r="B5" s="243">
        <v>2</v>
      </c>
      <c r="C5" s="244">
        <v>3</v>
      </c>
      <c r="D5" s="243">
        <v>4</v>
      </c>
      <c r="E5" s="245">
        <v>5</v>
      </c>
      <c r="F5" s="809"/>
    </row>
    <row r="6" spans="1:6" ht="12.75" customHeight="1">
      <c r="A6" s="247" t="s">
        <v>18</v>
      </c>
      <c r="B6" s="248" t="s">
        <v>427</v>
      </c>
      <c r="C6" s="224">
        <v>78595000</v>
      </c>
      <c r="D6" s="248" t="s">
        <v>231</v>
      </c>
      <c r="E6" s="230">
        <v>46651000</v>
      </c>
      <c r="F6" s="809"/>
    </row>
    <row r="7" spans="1:6" ht="12.75">
      <c r="A7" s="249" t="s">
        <v>19</v>
      </c>
      <c r="B7" s="250" t="s">
        <v>428</v>
      </c>
      <c r="C7" s="225"/>
      <c r="D7" s="250" t="s">
        <v>432</v>
      </c>
      <c r="E7" s="231"/>
      <c r="F7" s="809"/>
    </row>
    <row r="8" spans="1:6" ht="12.75" customHeight="1">
      <c r="A8" s="249" t="s">
        <v>20</v>
      </c>
      <c r="B8" s="250" t="s">
        <v>9</v>
      </c>
      <c r="C8" s="225"/>
      <c r="D8" s="250" t="s">
        <v>189</v>
      </c>
      <c r="E8" s="231">
        <v>79655000</v>
      </c>
      <c r="F8" s="809"/>
    </row>
    <row r="9" spans="1:6" ht="12.75" customHeight="1">
      <c r="A9" s="249" t="s">
        <v>21</v>
      </c>
      <c r="B9" s="250" t="s">
        <v>429</v>
      </c>
      <c r="C9" s="225"/>
      <c r="D9" s="250" t="s">
        <v>433</v>
      </c>
      <c r="E9" s="231"/>
      <c r="F9" s="809"/>
    </row>
    <row r="10" spans="1:6" ht="12.75" customHeight="1">
      <c r="A10" s="249" t="s">
        <v>22</v>
      </c>
      <c r="B10" s="250" t="s">
        <v>430</v>
      </c>
      <c r="C10" s="225"/>
      <c r="D10" s="250" t="s">
        <v>615</v>
      </c>
      <c r="E10" s="231"/>
      <c r="F10" s="809"/>
    </row>
    <row r="11" spans="1:6" ht="12.75" customHeight="1">
      <c r="A11" s="249" t="s">
        <v>23</v>
      </c>
      <c r="B11" s="250" t="s">
        <v>650</v>
      </c>
      <c r="C11" s="226">
        <v>5000000</v>
      </c>
      <c r="D11" s="32"/>
      <c r="E11" s="231"/>
      <c r="F11" s="809"/>
    </row>
    <row r="12" spans="1:6" ht="12.75" customHeight="1">
      <c r="A12" s="249" t="s">
        <v>24</v>
      </c>
      <c r="B12" s="32"/>
      <c r="C12" s="225"/>
      <c r="D12" s="32"/>
      <c r="E12" s="231"/>
      <c r="F12" s="809"/>
    </row>
    <row r="13" spans="1:6" ht="12.75" customHeight="1">
      <c r="A13" s="249" t="s">
        <v>25</v>
      </c>
      <c r="B13" s="32"/>
      <c r="C13" s="225"/>
      <c r="D13" s="32"/>
      <c r="E13" s="231"/>
      <c r="F13" s="809"/>
    </row>
    <row r="14" spans="1:6" ht="12.75" customHeight="1">
      <c r="A14" s="249" t="s">
        <v>26</v>
      </c>
      <c r="B14" s="32"/>
      <c r="C14" s="226"/>
      <c r="D14" s="32"/>
      <c r="E14" s="231"/>
      <c r="F14" s="809"/>
    </row>
    <row r="15" spans="1:6" ht="12.75">
      <c r="A15" s="249" t="s">
        <v>27</v>
      </c>
      <c r="B15" s="32"/>
      <c r="C15" s="226"/>
      <c r="D15" s="32"/>
      <c r="E15" s="231"/>
      <c r="F15" s="809"/>
    </row>
    <row r="16" spans="1:6" ht="12.75" customHeight="1" thickBot="1">
      <c r="A16" s="287" t="s">
        <v>28</v>
      </c>
      <c r="B16" s="301"/>
      <c r="C16" s="289"/>
      <c r="D16" s="288" t="s">
        <v>50</v>
      </c>
      <c r="E16" s="273"/>
      <c r="F16" s="809"/>
    </row>
    <row r="17" spans="1:6" ht="15.75" customHeight="1" thickBot="1">
      <c r="A17" s="252" t="s">
        <v>29</v>
      </c>
      <c r="B17" s="101" t="s">
        <v>442</v>
      </c>
      <c r="C17" s="228">
        <f>+C6+C8+C9+C11+C12+C13+C14+C15+C16</f>
        <v>83595000</v>
      </c>
      <c r="D17" s="101" t="s">
        <v>443</v>
      </c>
      <c r="E17" s="233">
        <f>+E6+E8+E10+E11+E12+E13+E14+E15+E16</f>
        <v>126306000</v>
      </c>
      <c r="F17" s="809"/>
    </row>
    <row r="18" spans="1:6" ht="12.75" customHeight="1">
      <c r="A18" s="247" t="s">
        <v>30</v>
      </c>
      <c r="B18" s="261" t="s">
        <v>250</v>
      </c>
      <c r="C18" s="268">
        <f>+C19+C20+C21+C22+C23</f>
        <v>42711000</v>
      </c>
      <c r="D18" s="255" t="s">
        <v>193</v>
      </c>
      <c r="E18" s="73"/>
      <c r="F18" s="809"/>
    </row>
    <row r="19" spans="1:6" ht="12.75" customHeight="1">
      <c r="A19" s="249" t="s">
        <v>31</v>
      </c>
      <c r="B19" s="262" t="s">
        <v>239</v>
      </c>
      <c r="C19" s="75">
        <v>42711000</v>
      </c>
      <c r="D19" s="255" t="s">
        <v>195</v>
      </c>
      <c r="E19" s="76"/>
      <c r="F19" s="809"/>
    </row>
    <row r="20" spans="1:6" ht="12.75" customHeight="1">
      <c r="A20" s="247" t="s">
        <v>32</v>
      </c>
      <c r="B20" s="262" t="s">
        <v>240</v>
      </c>
      <c r="C20" s="75"/>
      <c r="D20" s="255" t="s">
        <v>158</v>
      </c>
      <c r="E20" s="76">
        <v>9000000</v>
      </c>
      <c r="F20" s="809"/>
    </row>
    <row r="21" spans="1:6" ht="12.75" customHeight="1">
      <c r="A21" s="249" t="s">
        <v>33</v>
      </c>
      <c r="B21" s="262" t="s">
        <v>241</v>
      </c>
      <c r="C21" s="75"/>
      <c r="D21" s="255" t="s">
        <v>159</v>
      </c>
      <c r="E21" s="76"/>
      <c r="F21" s="809"/>
    </row>
    <row r="22" spans="1:6" ht="12.75" customHeight="1">
      <c r="A22" s="247" t="s">
        <v>34</v>
      </c>
      <c r="B22" s="262" t="s">
        <v>242</v>
      </c>
      <c r="C22" s="75"/>
      <c r="D22" s="254" t="s">
        <v>236</v>
      </c>
      <c r="E22" s="76"/>
      <c r="F22" s="809"/>
    </row>
    <row r="23" spans="1:6" ht="12.75" customHeight="1">
      <c r="A23" s="249" t="s">
        <v>35</v>
      </c>
      <c r="B23" s="263" t="s">
        <v>243</v>
      </c>
      <c r="C23" s="75"/>
      <c r="D23" s="255" t="s">
        <v>196</v>
      </c>
      <c r="E23" s="76"/>
      <c r="F23" s="809"/>
    </row>
    <row r="24" spans="1:6" ht="12.75" customHeight="1">
      <c r="A24" s="247" t="s">
        <v>36</v>
      </c>
      <c r="B24" s="264" t="s">
        <v>244</v>
      </c>
      <c r="C24" s="257">
        <f>+C25+C26+C27+C28+C29</f>
        <v>9000000</v>
      </c>
      <c r="D24" s="265" t="s">
        <v>194</v>
      </c>
      <c r="E24" s="76"/>
      <c r="F24" s="809"/>
    </row>
    <row r="25" spans="1:6" ht="12.75" customHeight="1">
      <c r="A25" s="249" t="s">
        <v>37</v>
      </c>
      <c r="B25" s="263" t="s">
        <v>245</v>
      </c>
      <c r="C25" s="75"/>
      <c r="D25" s="265" t="s">
        <v>434</v>
      </c>
      <c r="E25" s="76"/>
      <c r="F25" s="809"/>
    </row>
    <row r="26" spans="1:6" ht="12.75" customHeight="1">
      <c r="A26" s="247" t="s">
        <v>38</v>
      </c>
      <c r="B26" s="263" t="s">
        <v>246</v>
      </c>
      <c r="C26" s="75">
        <v>9000000</v>
      </c>
      <c r="D26" s="260"/>
      <c r="E26" s="76"/>
      <c r="F26" s="809"/>
    </row>
    <row r="27" spans="1:6" ht="12.75" customHeight="1">
      <c r="A27" s="249" t="s">
        <v>39</v>
      </c>
      <c r="B27" s="262" t="s">
        <v>247</v>
      </c>
      <c r="C27" s="75"/>
      <c r="D27" s="98"/>
      <c r="E27" s="76"/>
      <c r="F27" s="809"/>
    </row>
    <row r="28" spans="1:6" ht="12.75" customHeight="1">
      <c r="A28" s="247" t="s">
        <v>40</v>
      </c>
      <c r="B28" s="266" t="s">
        <v>248</v>
      </c>
      <c r="C28" s="75"/>
      <c r="D28" s="32"/>
      <c r="E28" s="76"/>
      <c r="F28" s="809"/>
    </row>
    <row r="29" spans="1:6" ht="12.75" customHeight="1" thickBot="1">
      <c r="A29" s="249" t="s">
        <v>41</v>
      </c>
      <c r="B29" s="267" t="s">
        <v>249</v>
      </c>
      <c r="C29" s="75"/>
      <c r="D29" s="98"/>
      <c r="E29" s="76"/>
      <c r="F29" s="809"/>
    </row>
    <row r="30" spans="1:6" ht="21.75" customHeight="1" thickBot="1">
      <c r="A30" s="252" t="s">
        <v>42</v>
      </c>
      <c r="B30" s="101" t="s">
        <v>431</v>
      </c>
      <c r="C30" s="228">
        <f>+C18+C24</f>
        <v>51711000</v>
      </c>
      <c r="D30" s="101" t="s">
        <v>435</v>
      </c>
      <c r="E30" s="233">
        <f>SUM(E18:E29)</f>
        <v>9000000</v>
      </c>
      <c r="F30" s="809"/>
    </row>
    <row r="31" spans="1:6" ht="13.5" thickBot="1">
      <c r="A31" s="252" t="s">
        <v>43</v>
      </c>
      <c r="B31" s="258" t="s">
        <v>436</v>
      </c>
      <c r="C31" s="259">
        <f>+C17+C30</f>
        <v>135306000</v>
      </c>
      <c r="D31" s="258" t="s">
        <v>437</v>
      </c>
      <c r="E31" s="259">
        <f>+E17+E30</f>
        <v>135306000</v>
      </c>
      <c r="F31" s="809"/>
    </row>
    <row r="32" spans="1:6" ht="13.5" thickBot="1">
      <c r="A32" s="252" t="s">
        <v>44</v>
      </c>
      <c r="B32" s="258" t="s">
        <v>171</v>
      </c>
      <c r="C32" s="259">
        <f>IF(C17-E17&lt;0,E17-C17,"-")</f>
        <v>42711000</v>
      </c>
      <c r="D32" s="258" t="s">
        <v>172</v>
      </c>
      <c r="E32" s="259" t="str">
        <f>IF(C17-E17&gt;0,C17-E17,"-")</f>
        <v>-</v>
      </c>
      <c r="F32" s="809"/>
    </row>
    <row r="33" spans="1:6" ht="13.5" thickBot="1">
      <c r="A33" s="252" t="s">
        <v>45</v>
      </c>
      <c r="B33" s="258" t="s">
        <v>237</v>
      </c>
      <c r="C33" s="259">
        <f>IF(C17+C18-E31&lt;0,E31-(C17+C18),"-")</f>
        <v>9000000</v>
      </c>
      <c r="D33" s="258" t="s">
        <v>238</v>
      </c>
      <c r="E33" s="259" t="str">
        <f>IF(C17+C18-E31&gt;0,C17+C18-E31,"-")</f>
        <v>-</v>
      </c>
      <c r="F33" s="809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8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="120" zoomScaleNormal="120" zoomScalePageLayoutView="120" workbookViewId="0" topLeftCell="A1">
      <selection activeCell="A1" sqref="A1:F1"/>
    </sheetView>
  </sheetViews>
  <sheetFormatPr defaultColWidth="9.00390625" defaultRowHeight="12.75"/>
  <cols>
    <col min="1" max="1" width="5.625" style="107" customWidth="1"/>
    <col min="2" max="2" width="35.625" style="107" customWidth="1"/>
    <col min="3" max="6" width="14.00390625" style="107" customWidth="1"/>
    <col min="7" max="16384" width="9.375" style="107" customWidth="1"/>
  </cols>
  <sheetData>
    <row r="1" spans="1:6" ht="33" customHeight="1">
      <c r="A1" s="813" t="s">
        <v>509</v>
      </c>
      <c r="B1" s="813"/>
      <c r="C1" s="813"/>
      <c r="D1" s="813"/>
      <c r="E1" s="813"/>
      <c r="F1" s="813"/>
    </row>
    <row r="2" spans="1:7" ht="15.75" customHeight="1" thickBot="1">
      <c r="A2" s="108"/>
      <c r="B2" s="108"/>
      <c r="C2" s="814"/>
      <c r="D2" s="814"/>
      <c r="E2" s="821" t="s">
        <v>618</v>
      </c>
      <c r="F2" s="821"/>
      <c r="G2" s="115"/>
    </row>
    <row r="3" spans="1:6" ht="63" customHeight="1">
      <c r="A3" s="817" t="s">
        <v>16</v>
      </c>
      <c r="B3" s="819" t="s">
        <v>199</v>
      </c>
      <c r="C3" s="819" t="s">
        <v>255</v>
      </c>
      <c r="D3" s="819"/>
      <c r="E3" s="819"/>
      <c r="F3" s="815" t="s">
        <v>251</v>
      </c>
    </row>
    <row r="4" spans="1:6" ht="15.75" thickBot="1">
      <c r="A4" s="818"/>
      <c r="B4" s="820"/>
      <c r="C4" s="110">
        <v>2021</v>
      </c>
      <c r="D4" s="110">
        <v>2022</v>
      </c>
      <c r="E4" s="110">
        <v>2023</v>
      </c>
      <c r="F4" s="816"/>
    </row>
    <row r="5" spans="1:6" ht="15.75" thickBot="1">
      <c r="A5" s="112">
        <v>1</v>
      </c>
      <c r="B5" s="113">
        <v>2</v>
      </c>
      <c r="C5" s="113">
        <v>3</v>
      </c>
      <c r="D5" s="113">
        <v>4</v>
      </c>
      <c r="E5" s="113">
        <v>5</v>
      </c>
      <c r="F5" s="114">
        <v>6</v>
      </c>
    </row>
    <row r="6" spans="1:6" ht="15">
      <c r="A6" s="111" t="s">
        <v>18</v>
      </c>
      <c r="B6" s="131"/>
      <c r="C6" s="132"/>
      <c r="D6" s="132"/>
      <c r="E6" s="132"/>
      <c r="F6" s="118">
        <f>SUM(C6:E6)</f>
        <v>0</v>
      </c>
    </row>
    <row r="7" spans="1:6" ht="15">
      <c r="A7" s="109" t="s">
        <v>19</v>
      </c>
      <c r="B7" s="133"/>
      <c r="C7" s="134"/>
      <c r="D7" s="134"/>
      <c r="E7" s="134"/>
      <c r="F7" s="119">
        <f>SUM(C7:E7)</f>
        <v>0</v>
      </c>
    </row>
    <row r="8" spans="1:6" ht="15">
      <c r="A8" s="109" t="s">
        <v>20</v>
      </c>
      <c r="B8" s="133"/>
      <c r="C8" s="134"/>
      <c r="D8" s="134"/>
      <c r="E8" s="134"/>
      <c r="F8" s="119">
        <f>SUM(C8:E8)</f>
        <v>0</v>
      </c>
    </row>
    <row r="9" spans="1:6" ht="15">
      <c r="A9" s="109" t="s">
        <v>21</v>
      </c>
      <c r="B9" s="133"/>
      <c r="C9" s="134"/>
      <c r="D9" s="134"/>
      <c r="E9" s="134"/>
      <c r="F9" s="119">
        <f>SUM(C9:E9)</f>
        <v>0</v>
      </c>
    </row>
    <row r="10" spans="1:6" ht="15.75" thickBot="1">
      <c r="A10" s="116" t="s">
        <v>22</v>
      </c>
      <c r="B10" s="135"/>
      <c r="C10" s="136"/>
      <c r="D10" s="136"/>
      <c r="E10" s="136"/>
      <c r="F10" s="119">
        <f>SUM(C10:E10)</f>
        <v>0</v>
      </c>
    </row>
    <row r="11" spans="1:6" s="305" customFormat="1" ht="15" thickBot="1">
      <c r="A11" s="302" t="s">
        <v>23</v>
      </c>
      <c r="B11" s="117" t="s">
        <v>200</v>
      </c>
      <c r="C11" s="303">
        <f>SUM(C6:C10)</f>
        <v>0</v>
      </c>
      <c r="D11" s="303">
        <f>SUM(D6:D10)</f>
        <v>0</v>
      </c>
      <c r="E11" s="303">
        <f>SUM(E6:E10)</f>
        <v>0</v>
      </c>
      <c r="F11" s="304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1/2021. (II.19.)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="120" zoomScaleNormal="120" zoomScalePageLayoutView="120" workbookViewId="0" topLeftCell="A1">
      <selection activeCell="A1" sqref="A1:C1"/>
    </sheetView>
  </sheetViews>
  <sheetFormatPr defaultColWidth="9.00390625" defaultRowHeight="12.75"/>
  <cols>
    <col min="1" max="1" width="5.625" style="107" customWidth="1"/>
    <col min="2" max="2" width="68.625" style="107" customWidth="1"/>
    <col min="3" max="3" width="19.50390625" style="107" customWidth="1"/>
    <col min="4" max="16384" width="9.375" style="107" customWidth="1"/>
  </cols>
  <sheetData>
    <row r="1" spans="1:3" ht="33" customHeight="1">
      <c r="A1" s="813" t="s">
        <v>510</v>
      </c>
      <c r="B1" s="813"/>
      <c r="C1" s="813"/>
    </row>
    <row r="2" spans="1:4" ht="15.75" customHeight="1" thickBot="1">
      <c r="A2" s="108"/>
      <c r="B2" s="108"/>
      <c r="C2" s="120" t="s">
        <v>618</v>
      </c>
      <c r="D2" s="115"/>
    </row>
    <row r="3" spans="1:3" ht="26.25" customHeight="1" thickBot="1">
      <c r="A3" s="137" t="s">
        <v>16</v>
      </c>
      <c r="B3" s="138" t="s">
        <v>197</v>
      </c>
      <c r="C3" s="139" t="s">
        <v>672</v>
      </c>
    </row>
    <row r="4" spans="1:3" ht="15.75" thickBot="1">
      <c r="A4" s="140">
        <v>1</v>
      </c>
      <c r="B4" s="141">
        <v>2</v>
      </c>
      <c r="C4" s="142">
        <v>3</v>
      </c>
    </row>
    <row r="5" spans="1:3" ht="15">
      <c r="A5" s="143" t="s">
        <v>18</v>
      </c>
      <c r="B5" s="272" t="s">
        <v>56</v>
      </c>
      <c r="C5" s="269">
        <v>4800000</v>
      </c>
    </row>
    <row r="6" spans="1:2" ht="24.75">
      <c r="A6" s="144" t="s">
        <v>19</v>
      </c>
      <c r="B6" s="284" t="s">
        <v>252</v>
      </c>
    </row>
    <row r="7" spans="1:3" ht="15">
      <c r="A7" s="144" t="s">
        <v>20</v>
      </c>
      <c r="B7" s="285" t="s">
        <v>455</v>
      </c>
      <c r="C7" s="270"/>
    </row>
    <row r="8" spans="1:3" ht="24.75">
      <c r="A8" s="144" t="s">
        <v>21</v>
      </c>
      <c r="B8" s="285" t="s">
        <v>254</v>
      </c>
      <c r="C8" s="270"/>
    </row>
    <row r="9" spans="1:3" ht="15">
      <c r="A9" s="145" t="s">
        <v>22</v>
      </c>
      <c r="B9" s="285" t="s">
        <v>253</v>
      </c>
      <c r="C9" s="271">
        <v>200000</v>
      </c>
    </row>
    <row r="10" spans="1:3" ht="15.75" thickBot="1">
      <c r="A10" s="144" t="s">
        <v>23</v>
      </c>
      <c r="B10" s="286" t="s">
        <v>198</v>
      </c>
      <c r="C10" s="270"/>
    </row>
    <row r="11" spans="1:3" ht="15.75" thickBot="1">
      <c r="A11" s="822" t="s">
        <v>201</v>
      </c>
      <c r="B11" s="823"/>
      <c r="C11" s="146">
        <f>SUM(C5:C10)</f>
        <v>5000000</v>
      </c>
    </row>
    <row r="12" spans="1:3" ht="23.25" customHeight="1">
      <c r="A12" s="824" t="s">
        <v>228</v>
      </c>
      <c r="B12" s="824"/>
      <c r="C12" s="82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1/2021. (II.19.)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="120" zoomScaleNormal="120" zoomScalePageLayoutView="120" workbookViewId="0" topLeftCell="A1">
      <selection activeCell="A1" sqref="A1:C1"/>
    </sheetView>
  </sheetViews>
  <sheetFormatPr defaultColWidth="9.00390625" defaultRowHeight="12.75"/>
  <cols>
    <col min="1" max="1" width="5.625" style="107" customWidth="1"/>
    <col min="2" max="2" width="66.875" style="107" customWidth="1"/>
    <col min="3" max="3" width="27.00390625" style="107" customWidth="1"/>
    <col min="4" max="16384" width="9.375" style="107" customWidth="1"/>
  </cols>
  <sheetData>
    <row r="1" spans="1:3" ht="33" customHeight="1">
      <c r="A1" s="813" t="s">
        <v>691</v>
      </c>
      <c r="B1" s="813"/>
      <c r="C1" s="813"/>
    </row>
    <row r="2" spans="1:4" ht="15.75" customHeight="1" thickBot="1">
      <c r="A2" s="108"/>
      <c r="B2" s="108"/>
      <c r="C2" s="120" t="s">
        <v>626</v>
      </c>
      <c r="D2" s="115"/>
    </row>
    <row r="3" spans="1:3" ht="26.25" customHeight="1" thickBot="1">
      <c r="A3" s="137" t="s">
        <v>16</v>
      </c>
      <c r="B3" s="138" t="s">
        <v>202</v>
      </c>
      <c r="C3" s="139" t="s">
        <v>227</v>
      </c>
    </row>
    <row r="4" spans="1:3" ht="15.75" thickBot="1">
      <c r="A4" s="140">
        <v>1</v>
      </c>
      <c r="B4" s="141">
        <v>2</v>
      </c>
      <c r="C4" s="142">
        <v>3</v>
      </c>
    </row>
    <row r="5" spans="1:3" ht="15">
      <c r="A5" s="143" t="s">
        <v>18</v>
      </c>
      <c r="B5" s="150" t="s">
        <v>460</v>
      </c>
      <c r="C5" s="147"/>
    </row>
    <row r="6" spans="1:3" ht="15">
      <c r="A6" s="144" t="s">
        <v>19</v>
      </c>
      <c r="B6" s="151"/>
      <c r="C6" s="148"/>
    </row>
    <row r="7" spans="1:3" ht="15.75" thickBot="1">
      <c r="A7" s="145" t="s">
        <v>20</v>
      </c>
      <c r="B7" s="152"/>
      <c r="C7" s="149"/>
    </row>
    <row r="8" spans="1:3" s="305" customFormat="1" ht="17.25" customHeight="1" thickBot="1">
      <c r="A8" s="306" t="s">
        <v>21</v>
      </c>
      <c r="B8" s="102" t="s">
        <v>203</v>
      </c>
      <c r="C8" s="14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1/2021. (II.19.)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A1">
      <selection activeCell="B5" sqref="B5"/>
    </sheetView>
  </sheetViews>
  <sheetFormatPr defaultColWidth="9.00390625" defaultRowHeight="12.75"/>
  <cols>
    <col min="1" max="1" width="47.125" style="29" customWidth="1"/>
    <col min="2" max="2" width="15.625" style="28" customWidth="1"/>
    <col min="3" max="5" width="16.375" style="28" customWidth="1"/>
    <col min="6" max="6" width="18.00390625" style="28" customWidth="1"/>
    <col min="7" max="7" width="16.625" style="28" customWidth="1"/>
    <col min="8" max="8" width="18.875" style="41" customWidth="1"/>
    <col min="9" max="10" width="12.875" style="28" customWidth="1"/>
    <col min="11" max="11" width="13.875" style="28" customWidth="1"/>
    <col min="12" max="16384" width="9.375" style="28" customWidth="1"/>
  </cols>
  <sheetData>
    <row r="1" spans="1:8" ht="25.5" customHeight="1">
      <c r="A1" s="825" t="s">
        <v>0</v>
      </c>
      <c r="B1" s="825"/>
      <c r="C1" s="825"/>
      <c r="D1" s="825"/>
      <c r="E1" s="825"/>
      <c r="F1" s="825"/>
      <c r="G1" s="825"/>
      <c r="H1" s="825"/>
    </row>
    <row r="2" spans="1:8" ht="22.5" customHeight="1" thickBot="1">
      <c r="A2" s="153"/>
      <c r="B2" s="41"/>
      <c r="C2" s="41"/>
      <c r="D2" s="41"/>
      <c r="E2" s="41"/>
      <c r="F2" s="41"/>
      <c r="G2" s="41"/>
      <c r="H2" s="36" t="s">
        <v>626</v>
      </c>
    </row>
    <row r="3" spans="1:8" s="31" customFormat="1" ht="44.25" customHeight="1" thickBot="1">
      <c r="A3" s="154" t="s">
        <v>64</v>
      </c>
      <c r="B3" s="155" t="s">
        <v>65</v>
      </c>
      <c r="C3" s="155" t="s">
        <v>66</v>
      </c>
      <c r="D3" s="155" t="s">
        <v>135</v>
      </c>
      <c r="E3" s="155" t="s">
        <v>457</v>
      </c>
      <c r="F3" s="155" t="s">
        <v>669</v>
      </c>
      <c r="G3" s="155" t="s">
        <v>672</v>
      </c>
      <c r="H3" s="37" t="s">
        <v>673</v>
      </c>
    </row>
    <row r="4" spans="1:8" s="41" customFormat="1" ht="12" customHeight="1" thickBot="1">
      <c r="A4" s="38">
        <v>1</v>
      </c>
      <c r="B4" s="39">
        <v>2</v>
      </c>
      <c r="C4" s="39">
        <v>3</v>
      </c>
      <c r="D4" s="39"/>
      <c r="E4" s="39"/>
      <c r="F4" s="39">
        <v>4</v>
      </c>
      <c r="G4" s="39">
        <v>5</v>
      </c>
      <c r="H4" s="40" t="s">
        <v>85</v>
      </c>
    </row>
    <row r="5" spans="1:8" ht="18" customHeight="1">
      <c r="A5" s="471" t="s">
        <v>515</v>
      </c>
      <c r="B5" s="463">
        <v>2934000</v>
      </c>
      <c r="C5" s="464" t="s">
        <v>674</v>
      </c>
      <c r="D5" s="465"/>
      <c r="E5" s="463"/>
      <c r="F5" s="467"/>
      <c r="G5" s="463">
        <f aca="true" t="shared" si="0" ref="G5:G11">B5-F5</f>
        <v>2934000</v>
      </c>
      <c r="H5" s="466">
        <f aca="true" t="shared" si="1" ref="H5:H23">B5-F5-G5</f>
        <v>0</v>
      </c>
    </row>
    <row r="6" spans="1:8" ht="18" customHeight="1">
      <c r="A6" s="471" t="s">
        <v>662</v>
      </c>
      <c r="B6" s="463">
        <v>1359233</v>
      </c>
      <c r="C6" s="464" t="s">
        <v>656</v>
      </c>
      <c r="D6" s="468">
        <v>67986</v>
      </c>
      <c r="E6" s="469">
        <v>1291265</v>
      </c>
      <c r="F6" s="468">
        <v>839233</v>
      </c>
      <c r="G6" s="463">
        <f t="shared" si="0"/>
        <v>520000</v>
      </c>
      <c r="H6" s="470">
        <f t="shared" si="1"/>
        <v>0</v>
      </c>
    </row>
    <row r="7" spans="1:8" ht="15.75" customHeight="1">
      <c r="A7" s="412" t="s">
        <v>699</v>
      </c>
      <c r="B7" s="463">
        <v>6000000</v>
      </c>
      <c r="C7" s="464" t="s">
        <v>674</v>
      </c>
      <c r="D7" s="468"/>
      <c r="E7" s="469"/>
      <c r="F7" s="468"/>
      <c r="G7" s="463">
        <f t="shared" si="0"/>
        <v>6000000</v>
      </c>
      <c r="H7" s="470"/>
    </row>
    <row r="8" spans="1:8" ht="15.75" customHeight="1">
      <c r="A8" s="412" t="s">
        <v>696</v>
      </c>
      <c r="B8" s="463">
        <v>29197000</v>
      </c>
      <c r="C8" s="464" t="s">
        <v>674</v>
      </c>
      <c r="D8" s="468"/>
      <c r="E8" s="469"/>
      <c r="F8" s="468"/>
      <c r="G8" s="463">
        <f t="shared" si="0"/>
        <v>29197000</v>
      </c>
      <c r="H8" s="42">
        <f t="shared" si="1"/>
        <v>0</v>
      </c>
    </row>
    <row r="9" spans="1:8" ht="15.75" customHeight="1">
      <c r="A9" s="412" t="s">
        <v>697</v>
      </c>
      <c r="B9" s="463">
        <v>3000000</v>
      </c>
      <c r="C9" s="464" t="s">
        <v>674</v>
      </c>
      <c r="D9" s="308"/>
      <c r="E9" s="308"/>
      <c r="F9" s="18"/>
      <c r="G9" s="463">
        <f t="shared" si="0"/>
        <v>3000000</v>
      </c>
      <c r="H9" s="42">
        <f t="shared" si="1"/>
        <v>0</v>
      </c>
    </row>
    <row r="10" spans="1:8" ht="15.75" customHeight="1">
      <c r="A10" s="412" t="s">
        <v>698</v>
      </c>
      <c r="B10" s="463">
        <v>5000000</v>
      </c>
      <c r="C10" s="464" t="s">
        <v>674</v>
      </c>
      <c r="D10" s="308"/>
      <c r="E10" s="308"/>
      <c r="F10" s="18"/>
      <c r="G10" s="463">
        <f t="shared" si="0"/>
        <v>5000000</v>
      </c>
      <c r="H10" s="42">
        <f t="shared" si="1"/>
        <v>0</v>
      </c>
    </row>
    <row r="11" spans="1:8" ht="15.75" customHeight="1">
      <c r="A11" s="412"/>
      <c r="B11" s="463"/>
      <c r="C11" s="464"/>
      <c r="D11" s="308"/>
      <c r="E11" s="308"/>
      <c r="F11" s="18"/>
      <c r="G11" s="463">
        <f t="shared" si="0"/>
        <v>0</v>
      </c>
      <c r="H11" s="42">
        <f t="shared" si="1"/>
        <v>0</v>
      </c>
    </row>
    <row r="12" spans="1:8" ht="15.75" customHeight="1">
      <c r="A12" s="307"/>
      <c r="B12" s="18"/>
      <c r="C12" s="308"/>
      <c r="D12" s="308"/>
      <c r="E12" s="308"/>
      <c r="F12" s="18"/>
      <c r="G12" s="18"/>
      <c r="H12" s="42">
        <f t="shared" si="1"/>
        <v>0</v>
      </c>
    </row>
    <row r="13" spans="1:8" ht="15.75" customHeight="1">
      <c r="A13" s="307"/>
      <c r="B13" s="18"/>
      <c r="C13" s="308"/>
      <c r="D13" s="308"/>
      <c r="E13" s="308"/>
      <c r="F13" s="18"/>
      <c r="G13" s="18"/>
      <c r="H13" s="42">
        <f t="shared" si="1"/>
        <v>0</v>
      </c>
    </row>
    <row r="14" spans="1:8" ht="15.75" customHeight="1">
      <c r="A14" s="307"/>
      <c r="B14" s="18"/>
      <c r="C14" s="308"/>
      <c r="D14" s="308"/>
      <c r="E14" s="308"/>
      <c r="F14" s="18"/>
      <c r="G14" s="18"/>
      <c r="H14" s="42">
        <f t="shared" si="1"/>
        <v>0</v>
      </c>
    </row>
    <row r="15" spans="1:8" ht="15.75" customHeight="1">
      <c r="A15" s="307"/>
      <c r="B15" s="18"/>
      <c r="C15" s="308"/>
      <c r="D15" s="308"/>
      <c r="E15" s="308"/>
      <c r="F15" s="18"/>
      <c r="G15" s="18"/>
      <c r="H15" s="42">
        <f t="shared" si="1"/>
        <v>0</v>
      </c>
    </row>
    <row r="16" spans="1:8" ht="15.75" customHeight="1">
      <c r="A16" s="307"/>
      <c r="B16" s="18"/>
      <c r="C16" s="308"/>
      <c r="D16" s="308"/>
      <c r="E16" s="308"/>
      <c r="F16" s="18"/>
      <c r="G16" s="18"/>
      <c r="H16" s="42">
        <f t="shared" si="1"/>
        <v>0</v>
      </c>
    </row>
    <row r="17" spans="1:8" ht="15.75" customHeight="1">
      <c r="A17" s="307"/>
      <c r="B17" s="18"/>
      <c r="C17" s="308"/>
      <c r="D17" s="308"/>
      <c r="E17" s="308"/>
      <c r="F17" s="18"/>
      <c r="G17" s="18"/>
      <c r="H17" s="42">
        <f t="shared" si="1"/>
        <v>0</v>
      </c>
    </row>
    <row r="18" spans="1:8" ht="15.75" customHeight="1">
      <c r="A18" s="307"/>
      <c r="B18" s="18"/>
      <c r="C18" s="308"/>
      <c r="D18" s="308"/>
      <c r="E18" s="308"/>
      <c r="F18" s="18"/>
      <c r="G18" s="18"/>
      <c r="H18" s="42">
        <f t="shared" si="1"/>
        <v>0</v>
      </c>
    </row>
    <row r="19" spans="1:8" ht="15.75" customHeight="1">
      <c r="A19" s="307"/>
      <c r="B19" s="18"/>
      <c r="C19" s="308"/>
      <c r="D19" s="308"/>
      <c r="E19" s="308"/>
      <c r="F19" s="18"/>
      <c r="G19" s="18"/>
      <c r="H19" s="42">
        <f t="shared" si="1"/>
        <v>0</v>
      </c>
    </row>
    <row r="20" spans="1:8" ht="15.75" customHeight="1">
      <c r="A20" s="307"/>
      <c r="B20" s="18"/>
      <c r="C20" s="308"/>
      <c r="D20" s="308"/>
      <c r="E20" s="308"/>
      <c r="F20" s="18"/>
      <c r="G20" s="18"/>
      <c r="H20" s="42">
        <f t="shared" si="1"/>
        <v>0</v>
      </c>
    </row>
    <row r="21" spans="1:8" ht="15.75" customHeight="1">
      <c r="A21" s="307"/>
      <c r="B21" s="18"/>
      <c r="C21" s="308"/>
      <c r="D21" s="308"/>
      <c r="E21" s="308"/>
      <c r="F21" s="18"/>
      <c r="G21" s="18"/>
      <c r="H21" s="42">
        <f t="shared" si="1"/>
        <v>0</v>
      </c>
    </row>
    <row r="22" spans="1:8" ht="15.75" customHeight="1">
      <c r="A22" s="307"/>
      <c r="B22" s="18"/>
      <c r="C22" s="308"/>
      <c r="D22" s="308"/>
      <c r="E22" s="308"/>
      <c r="F22" s="18"/>
      <c r="G22" s="18"/>
      <c r="H22" s="42">
        <f t="shared" si="1"/>
        <v>0</v>
      </c>
    </row>
    <row r="23" spans="1:8" ht="15.75" customHeight="1" thickBot="1">
      <c r="A23" s="43"/>
      <c r="B23" s="19"/>
      <c r="C23" s="309"/>
      <c r="D23" s="309"/>
      <c r="E23" s="309"/>
      <c r="F23" s="19"/>
      <c r="G23" s="19"/>
      <c r="H23" s="44">
        <f t="shared" si="1"/>
        <v>0</v>
      </c>
    </row>
    <row r="24" spans="1:8" s="47" customFormat="1" ht="18" customHeight="1" thickBot="1">
      <c r="A24" s="156" t="s">
        <v>63</v>
      </c>
      <c r="B24" s="45">
        <f aca="true" t="shared" si="2" ref="B24:H24">SUM(B5:B23)</f>
        <v>47490233</v>
      </c>
      <c r="C24" s="45">
        <f t="shared" si="2"/>
        <v>0</v>
      </c>
      <c r="D24" s="45">
        <f t="shared" si="2"/>
        <v>67986</v>
      </c>
      <c r="E24" s="45">
        <f t="shared" si="2"/>
        <v>1291265</v>
      </c>
      <c r="F24" s="45">
        <f t="shared" si="2"/>
        <v>839233</v>
      </c>
      <c r="G24" s="45">
        <f t="shared" si="2"/>
        <v>46651000</v>
      </c>
      <c r="H24" s="46">
        <f t="shared" si="2"/>
        <v>0</v>
      </c>
    </row>
  </sheetData>
  <sheetProtection/>
  <mergeCells count="1">
    <mergeCell ref="A1:H1"/>
  </mergeCells>
  <printOptions horizontalCentered="1"/>
  <pageMargins left="0.25" right="0.25" top="0.75" bottom="0.75" header="0.3" footer="0.3"/>
  <pageSetup horizontalDpi="300" verticalDpi="300" orientation="landscape" paperSize="9" scale="87" r:id="rId1"/>
  <headerFooter alignWithMargins="0">
    <oddHeader>&amp;R&amp;"Times New Roman CE,Félkövér dőlt"&amp;11 6. melléklet a 1/2021. (II.19.)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A1">
      <selection activeCell="A1" sqref="A1:H1"/>
    </sheetView>
  </sheetViews>
  <sheetFormatPr defaultColWidth="9.00390625" defaultRowHeight="12.75"/>
  <cols>
    <col min="1" max="1" width="60.625" style="29" customWidth="1"/>
    <col min="2" max="2" width="15.625" style="28" customWidth="1"/>
    <col min="3" max="5" width="16.375" style="28" customWidth="1"/>
    <col min="6" max="6" width="18.00390625" style="28" customWidth="1"/>
    <col min="7" max="7" width="16.625" style="28" customWidth="1"/>
    <col min="8" max="8" width="18.875" style="28" customWidth="1"/>
    <col min="9" max="10" width="12.875" style="28" customWidth="1"/>
    <col min="11" max="11" width="13.875" style="28" customWidth="1"/>
    <col min="12" max="16384" width="9.375" style="28" customWidth="1"/>
  </cols>
  <sheetData>
    <row r="1" spans="1:8" ht="24.75" customHeight="1">
      <c r="A1" s="825" t="s">
        <v>1</v>
      </c>
      <c r="B1" s="825"/>
      <c r="C1" s="825"/>
      <c r="D1" s="825"/>
      <c r="E1" s="825"/>
      <c r="F1" s="825"/>
      <c r="G1" s="825"/>
      <c r="H1" s="825"/>
    </row>
    <row r="2" spans="1:8" ht="23.25" customHeight="1" thickBot="1">
      <c r="A2" s="153"/>
      <c r="B2" s="41"/>
      <c r="C2" s="41"/>
      <c r="D2" s="41"/>
      <c r="E2" s="41"/>
      <c r="F2" s="41"/>
      <c r="G2" s="41"/>
      <c r="H2" s="36" t="s">
        <v>626</v>
      </c>
    </row>
    <row r="3" spans="1:8" s="31" customFormat="1" ht="48.75" customHeight="1" thickBot="1">
      <c r="A3" s="154" t="s">
        <v>67</v>
      </c>
      <c r="B3" s="155" t="s">
        <v>65</v>
      </c>
      <c r="C3" s="155" t="s">
        <v>66</v>
      </c>
      <c r="D3" s="155" t="s">
        <v>135</v>
      </c>
      <c r="E3" s="155" t="s">
        <v>458</v>
      </c>
      <c r="F3" s="155" t="s">
        <v>669</v>
      </c>
      <c r="G3" s="155" t="s">
        <v>670</v>
      </c>
      <c r="H3" s="37" t="s">
        <v>671</v>
      </c>
    </row>
    <row r="4" spans="1:8" s="41" customFormat="1" ht="15" customHeight="1" thickBot="1">
      <c r="A4" s="38">
        <v>1</v>
      </c>
      <c r="B4" s="39">
        <v>2</v>
      </c>
      <c r="C4" s="39">
        <v>3</v>
      </c>
      <c r="D4" s="39"/>
      <c r="E4" s="39"/>
      <c r="F4" s="39">
        <v>4</v>
      </c>
      <c r="G4" s="39">
        <v>5</v>
      </c>
      <c r="H4" s="40">
        <v>6</v>
      </c>
    </row>
    <row r="5" spans="1:8" ht="15.75" customHeight="1">
      <c r="A5" t="s">
        <v>619</v>
      </c>
      <c r="B5" s="463">
        <v>99214511</v>
      </c>
      <c r="C5" s="464" t="s">
        <v>657</v>
      </c>
      <c r="D5" s="465">
        <v>4960733</v>
      </c>
      <c r="E5" s="463">
        <v>94253779</v>
      </c>
      <c r="F5" s="463">
        <v>51099511</v>
      </c>
      <c r="G5" s="463">
        <f>B5-F5</f>
        <v>48115000</v>
      </c>
      <c r="H5" s="466"/>
    </row>
    <row r="6" spans="1:8" ht="15" customHeight="1">
      <c r="A6" t="s">
        <v>661</v>
      </c>
      <c r="B6" s="463">
        <v>29947749</v>
      </c>
      <c r="C6" s="464" t="s">
        <v>660</v>
      </c>
      <c r="D6" s="465">
        <v>1497387</v>
      </c>
      <c r="E6" s="463">
        <v>28450362</v>
      </c>
      <c r="F6" s="463">
        <v>8647749</v>
      </c>
      <c r="G6" s="463">
        <f>B6-F6</f>
        <v>21300000</v>
      </c>
      <c r="H6" s="466">
        <f aca="true" t="shared" si="0" ref="H6:H23">B6-F6-G6</f>
        <v>0</v>
      </c>
    </row>
    <row r="7" spans="1:8" ht="15.75" customHeight="1">
      <c r="A7" s="412" t="s">
        <v>667</v>
      </c>
      <c r="B7" s="463">
        <v>10240000</v>
      </c>
      <c r="C7" s="464" t="s">
        <v>668</v>
      </c>
      <c r="D7" s="464"/>
      <c r="E7" s="468">
        <v>10240000</v>
      </c>
      <c r="F7" s="463"/>
      <c r="G7" s="463">
        <v>10240000</v>
      </c>
      <c r="H7" s="466">
        <f t="shared" si="0"/>
        <v>0</v>
      </c>
    </row>
    <row r="8" spans="1:8" ht="15.75" customHeight="1">
      <c r="A8" s="412"/>
      <c r="B8" s="49"/>
      <c r="C8" s="310"/>
      <c r="D8" s="310"/>
      <c r="E8" s="310"/>
      <c r="F8" s="49"/>
      <c r="G8" s="49"/>
      <c r="H8" s="50">
        <f t="shared" si="0"/>
        <v>0</v>
      </c>
    </row>
    <row r="9" spans="1:8" ht="15.75" customHeight="1">
      <c r="A9" s="412"/>
      <c r="B9" s="49"/>
      <c r="C9" s="310"/>
      <c r="D9" s="310"/>
      <c r="E9" s="310"/>
      <c r="F9" s="49"/>
      <c r="G9" s="49"/>
      <c r="H9" s="50">
        <f t="shared" si="0"/>
        <v>0</v>
      </c>
    </row>
    <row r="10" spans="1:8" ht="15.75" customHeight="1">
      <c r="A10" s="48"/>
      <c r="B10" s="49"/>
      <c r="C10" s="310"/>
      <c r="D10" s="310"/>
      <c r="E10" s="310"/>
      <c r="F10" s="49"/>
      <c r="G10" s="49"/>
      <c r="H10" s="50">
        <f t="shared" si="0"/>
        <v>0</v>
      </c>
    </row>
    <row r="11" spans="1:8" ht="15.75" customHeight="1">
      <c r="A11" s="48"/>
      <c r="B11" s="49"/>
      <c r="C11" s="310"/>
      <c r="D11" s="310"/>
      <c r="E11" s="310"/>
      <c r="F11" s="49"/>
      <c r="G11" s="49"/>
      <c r="H11" s="50">
        <f t="shared" si="0"/>
        <v>0</v>
      </c>
    </row>
    <row r="12" spans="1:8" ht="15.75" customHeight="1">
      <c r="A12" s="48"/>
      <c r="B12" s="49"/>
      <c r="C12" s="310"/>
      <c r="D12" s="310"/>
      <c r="E12" s="310"/>
      <c r="F12" s="49"/>
      <c r="G12" s="49"/>
      <c r="H12" s="50">
        <f t="shared" si="0"/>
        <v>0</v>
      </c>
    </row>
    <row r="13" spans="1:8" ht="15.75" customHeight="1">
      <c r="A13" s="48"/>
      <c r="B13" s="49"/>
      <c r="C13" s="310"/>
      <c r="D13" s="310"/>
      <c r="E13" s="310"/>
      <c r="F13" s="49"/>
      <c r="G13" s="49"/>
      <c r="H13" s="50">
        <f t="shared" si="0"/>
        <v>0</v>
      </c>
    </row>
    <row r="14" spans="1:8" ht="15.75" customHeight="1">
      <c r="A14" s="48"/>
      <c r="B14" s="49"/>
      <c r="C14" s="310"/>
      <c r="D14" s="310"/>
      <c r="E14" s="310"/>
      <c r="F14" s="49"/>
      <c r="G14" s="49"/>
      <c r="H14" s="50">
        <f t="shared" si="0"/>
        <v>0</v>
      </c>
    </row>
    <row r="15" spans="1:8" ht="15.75" customHeight="1">
      <c r="A15" s="48"/>
      <c r="B15" s="49"/>
      <c r="C15" s="310"/>
      <c r="D15" s="310"/>
      <c r="E15" s="310"/>
      <c r="F15" s="49"/>
      <c r="G15" s="49"/>
      <c r="H15" s="50">
        <f t="shared" si="0"/>
        <v>0</v>
      </c>
    </row>
    <row r="16" spans="1:8" ht="15.75" customHeight="1">
      <c r="A16" s="48"/>
      <c r="B16" s="49"/>
      <c r="C16" s="310"/>
      <c r="D16" s="310"/>
      <c r="E16" s="310"/>
      <c r="F16" s="49"/>
      <c r="G16" s="49"/>
      <c r="H16" s="50">
        <f t="shared" si="0"/>
        <v>0</v>
      </c>
    </row>
    <row r="17" spans="1:8" ht="15.75" customHeight="1">
      <c r="A17" s="48"/>
      <c r="B17" s="49"/>
      <c r="C17" s="310"/>
      <c r="D17" s="310"/>
      <c r="E17" s="310"/>
      <c r="F17" s="49"/>
      <c r="G17" s="49"/>
      <c r="H17" s="50">
        <f t="shared" si="0"/>
        <v>0</v>
      </c>
    </row>
    <row r="18" spans="1:8" ht="15.75" customHeight="1">
      <c r="A18" s="48"/>
      <c r="B18" s="49"/>
      <c r="C18" s="310"/>
      <c r="D18" s="310"/>
      <c r="E18" s="310"/>
      <c r="F18" s="49"/>
      <c r="G18" s="49"/>
      <c r="H18" s="50">
        <f t="shared" si="0"/>
        <v>0</v>
      </c>
    </row>
    <row r="19" spans="1:8" ht="15.75" customHeight="1">
      <c r="A19" s="48"/>
      <c r="B19" s="49"/>
      <c r="C19" s="310"/>
      <c r="D19" s="310"/>
      <c r="E19" s="310"/>
      <c r="F19" s="49"/>
      <c r="G19" s="49"/>
      <c r="H19" s="50">
        <f t="shared" si="0"/>
        <v>0</v>
      </c>
    </row>
    <row r="20" spans="1:8" ht="15.75" customHeight="1">
      <c r="A20" s="48"/>
      <c r="B20" s="49"/>
      <c r="C20" s="310"/>
      <c r="D20" s="310"/>
      <c r="E20" s="310"/>
      <c r="F20" s="49"/>
      <c r="G20" s="49"/>
      <c r="H20" s="50">
        <f t="shared" si="0"/>
        <v>0</v>
      </c>
    </row>
    <row r="21" spans="1:8" ht="15.75" customHeight="1">
      <c r="A21" s="48"/>
      <c r="B21" s="49"/>
      <c r="C21" s="310"/>
      <c r="D21" s="310"/>
      <c r="E21" s="310"/>
      <c r="F21" s="49"/>
      <c r="G21" s="49"/>
      <c r="H21" s="50">
        <f t="shared" si="0"/>
        <v>0</v>
      </c>
    </row>
    <row r="22" spans="1:8" ht="15.75" customHeight="1">
      <c r="A22" s="48"/>
      <c r="B22" s="49"/>
      <c r="C22" s="310"/>
      <c r="D22" s="310"/>
      <c r="E22" s="310"/>
      <c r="F22" s="49"/>
      <c r="G22" s="49"/>
      <c r="H22" s="50">
        <f t="shared" si="0"/>
        <v>0</v>
      </c>
    </row>
    <row r="23" spans="1:8" ht="15.75" customHeight="1" thickBot="1">
      <c r="A23" s="51"/>
      <c r="B23" s="52"/>
      <c r="C23" s="311"/>
      <c r="D23" s="311"/>
      <c r="E23" s="311"/>
      <c r="F23" s="52"/>
      <c r="G23" s="52"/>
      <c r="H23" s="53">
        <f t="shared" si="0"/>
        <v>0</v>
      </c>
    </row>
    <row r="24" spans="1:8" s="47" customFormat="1" ht="18" customHeight="1" thickBot="1">
      <c r="A24" s="156" t="s">
        <v>63</v>
      </c>
      <c r="B24" s="157">
        <f aca="true" t="shared" si="1" ref="B24:H24">SUM(B5:B23)</f>
        <v>139402260</v>
      </c>
      <c r="C24" s="157">
        <f t="shared" si="1"/>
        <v>0</v>
      </c>
      <c r="D24" s="157">
        <f t="shared" si="1"/>
        <v>6458120</v>
      </c>
      <c r="E24" s="157">
        <f t="shared" si="1"/>
        <v>132944141</v>
      </c>
      <c r="F24" s="157">
        <f t="shared" si="1"/>
        <v>59747260</v>
      </c>
      <c r="G24" s="157">
        <f t="shared" si="1"/>
        <v>79655000</v>
      </c>
      <c r="H24" s="54">
        <f t="shared" si="1"/>
        <v>0</v>
      </c>
    </row>
  </sheetData>
  <sheetProtection/>
  <mergeCells count="1">
    <mergeCell ref="A1:H1"/>
  </mergeCells>
  <printOptions horizontalCentered="1"/>
  <pageMargins left="0.25" right="0.25" top="0.75" bottom="0.75" header="0.3" footer="0.3"/>
  <pageSetup horizontalDpi="300" verticalDpi="300" orientation="landscape" paperSize="9" scale="80" r:id="rId1"/>
  <headerFooter alignWithMargins="0">
    <oddHeader xml:space="preserve">&amp;R&amp;"Times New Roman CE,Félkövér dőlt"&amp;12 &amp;11 7. melléklet a 1/2021. (II.19)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38.625" style="33" customWidth="1"/>
    <col min="2" max="5" width="13.875" style="33" customWidth="1"/>
    <col min="6" max="16384" width="9.375" style="33" customWidth="1"/>
  </cols>
  <sheetData>
    <row r="1" spans="1:5" ht="12.75">
      <c r="A1" s="177"/>
      <c r="B1" s="177"/>
      <c r="C1" s="177"/>
      <c r="D1" s="177"/>
      <c r="E1" s="177"/>
    </row>
    <row r="2" spans="1:5" ht="15.75">
      <c r="A2" s="178" t="s">
        <v>141</v>
      </c>
      <c r="B2" s="835"/>
      <c r="C2" s="835"/>
      <c r="D2" s="835"/>
      <c r="E2" s="835"/>
    </row>
    <row r="3" spans="1:5" ht="14.25" thickBot="1">
      <c r="A3" s="177"/>
      <c r="B3" s="177"/>
      <c r="C3" s="177"/>
      <c r="D3" s="836" t="s">
        <v>627</v>
      </c>
      <c r="E3" s="836"/>
    </row>
    <row r="4" spans="1:5" ht="15" customHeight="1" thickBot="1">
      <c r="A4" s="179" t="s">
        <v>133</v>
      </c>
      <c r="B4" s="180">
        <v>2021</v>
      </c>
      <c r="C4" s="180" t="s">
        <v>649</v>
      </c>
      <c r="D4" s="180" t="s">
        <v>678</v>
      </c>
      <c r="E4" s="181" t="s">
        <v>51</v>
      </c>
    </row>
    <row r="5" spans="1:5" ht="12.75">
      <c r="A5" s="182" t="s">
        <v>135</v>
      </c>
      <c r="B5" s="85"/>
      <c r="C5" s="85"/>
      <c r="D5" s="85"/>
      <c r="E5" s="183">
        <f aca="true" t="shared" si="0" ref="E5:E11">SUM(B5:D5)</f>
        <v>0</v>
      </c>
    </row>
    <row r="6" spans="1:5" ht="12.75">
      <c r="A6" s="184" t="s">
        <v>148</v>
      </c>
      <c r="B6" s="86"/>
      <c r="C6" s="86"/>
      <c r="D6" s="86"/>
      <c r="E6" s="185">
        <f t="shared" si="0"/>
        <v>0</v>
      </c>
    </row>
    <row r="7" spans="1:5" ht="12.75">
      <c r="A7" s="186" t="s">
        <v>136</v>
      </c>
      <c r="B7" s="87"/>
      <c r="C7" s="87"/>
      <c r="D7" s="87"/>
      <c r="E7" s="187">
        <f t="shared" si="0"/>
        <v>0</v>
      </c>
    </row>
    <row r="8" spans="1:5" ht="12.75">
      <c r="A8" s="186" t="s">
        <v>150</v>
      </c>
      <c r="B8" s="87"/>
      <c r="C8" s="87"/>
      <c r="D8" s="87"/>
      <c r="E8" s="187">
        <f t="shared" si="0"/>
        <v>0</v>
      </c>
    </row>
    <row r="9" spans="1:5" ht="12.75">
      <c r="A9" s="186" t="s">
        <v>137</v>
      </c>
      <c r="B9" s="87"/>
      <c r="C9" s="87"/>
      <c r="D9" s="87"/>
      <c r="E9" s="187">
        <f t="shared" si="0"/>
        <v>0</v>
      </c>
    </row>
    <row r="10" spans="1:5" ht="12.75">
      <c r="A10" s="186" t="s">
        <v>138</v>
      </c>
      <c r="B10" s="87"/>
      <c r="C10" s="87"/>
      <c r="D10" s="87"/>
      <c r="E10" s="187">
        <f t="shared" si="0"/>
        <v>0</v>
      </c>
    </row>
    <row r="11" spans="1:5" ht="13.5" thickBot="1">
      <c r="A11" s="88"/>
      <c r="B11" s="89"/>
      <c r="C11" s="89"/>
      <c r="D11" s="89"/>
      <c r="E11" s="187">
        <f t="shared" si="0"/>
        <v>0</v>
      </c>
    </row>
    <row r="12" spans="1:5" ht="13.5" thickBot="1">
      <c r="A12" s="188" t="s">
        <v>140</v>
      </c>
      <c r="B12" s="189">
        <f>B5+SUM(B7:B11)</f>
        <v>0</v>
      </c>
      <c r="C12" s="189">
        <f>C5+SUM(C7:C11)</f>
        <v>0</v>
      </c>
      <c r="D12" s="189">
        <f>D5+SUM(D7:D11)</f>
        <v>0</v>
      </c>
      <c r="E12" s="190">
        <f>E5+SUM(E7:E11)</f>
        <v>0</v>
      </c>
    </row>
    <row r="13" spans="1:5" ht="13.5" thickBot="1">
      <c r="A13" s="35"/>
      <c r="B13" s="35"/>
      <c r="C13" s="35"/>
      <c r="D13" s="35"/>
      <c r="E13" s="35"/>
    </row>
    <row r="14" spans="1:5" ht="15" customHeight="1" thickBot="1">
      <c r="A14" s="179" t="s">
        <v>139</v>
      </c>
      <c r="B14" s="180">
        <v>2021</v>
      </c>
      <c r="C14" s="180" t="s">
        <v>649</v>
      </c>
      <c r="D14" s="180" t="s">
        <v>678</v>
      </c>
      <c r="E14" s="181" t="s">
        <v>51</v>
      </c>
    </row>
    <row r="15" spans="1:5" ht="12.75">
      <c r="A15" s="182" t="s">
        <v>144</v>
      </c>
      <c r="B15" s="85"/>
      <c r="C15" s="85"/>
      <c r="D15" s="85"/>
      <c r="E15" s="183">
        <f aca="true" t="shared" si="1" ref="E15:E21">SUM(B15:D15)</f>
        <v>0</v>
      </c>
    </row>
    <row r="16" spans="1:5" ht="12.75">
      <c r="A16" s="191" t="s">
        <v>145</v>
      </c>
      <c r="B16" s="87"/>
      <c r="C16" s="87"/>
      <c r="D16" s="87"/>
      <c r="E16" s="187">
        <f t="shared" si="1"/>
        <v>0</v>
      </c>
    </row>
    <row r="17" spans="1:5" ht="12.75">
      <c r="A17" s="186" t="s">
        <v>146</v>
      </c>
      <c r="B17" s="87"/>
      <c r="C17" s="87"/>
      <c r="D17" s="87"/>
      <c r="E17" s="187">
        <f t="shared" si="1"/>
        <v>0</v>
      </c>
    </row>
    <row r="18" spans="1:5" ht="12.75">
      <c r="A18" s="186" t="s">
        <v>147</v>
      </c>
      <c r="B18" s="87"/>
      <c r="C18" s="87"/>
      <c r="D18" s="87"/>
      <c r="E18" s="187">
        <f t="shared" si="1"/>
        <v>0</v>
      </c>
    </row>
    <row r="19" spans="1:5" ht="12.75">
      <c r="A19" s="90"/>
      <c r="B19" s="87"/>
      <c r="C19" s="87"/>
      <c r="D19" s="87"/>
      <c r="E19" s="187">
        <f t="shared" si="1"/>
        <v>0</v>
      </c>
    </row>
    <row r="20" spans="1:5" ht="12.75">
      <c r="A20" s="90"/>
      <c r="B20" s="87"/>
      <c r="C20" s="87"/>
      <c r="D20" s="87"/>
      <c r="E20" s="187">
        <f t="shared" si="1"/>
        <v>0</v>
      </c>
    </row>
    <row r="21" spans="1:5" ht="13.5" thickBot="1">
      <c r="A21" s="88"/>
      <c r="B21" s="89"/>
      <c r="C21" s="89"/>
      <c r="D21" s="89"/>
      <c r="E21" s="187">
        <f t="shared" si="1"/>
        <v>0</v>
      </c>
    </row>
    <row r="22" spans="1:5" ht="13.5" thickBot="1">
      <c r="A22" s="188" t="s">
        <v>53</v>
      </c>
      <c r="B22" s="189">
        <f>SUM(B15:B21)</f>
        <v>0</v>
      </c>
      <c r="C22" s="189">
        <f>SUM(C15:C21)</f>
        <v>0</v>
      </c>
      <c r="D22" s="189">
        <f>SUM(D15:D21)</f>
        <v>0</v>
      </c>
      <c r="E22" s="190">
        <f>SUM(E15:E21)</f>
        <v>0</v>
      </c>
    </row>
    <row r="23" spans="1:5" ht="12.75">
      <c r="A23" s="177"/>
      <c r="B23" s="177"/>
      <c r="C23" s="177"/>
      <c r="D23" s="177"/>
      <c r="E23" s="177"/>
    </row>
    <row r="24" spans="1:5" ht="12.75">
      <c r="A24" s="177"/>
      <c r="B24" s="177"/>
      <c r="C24" s="177"/>
      <c r="D24" s="177"/>
      <c r="E24" s="177"/>
    </row>
    <row r="25" spans="1:5" ht="15.75">
      <c r="A25" s="178" t="s">
        <v>141</v>
      </c>
      <c r="B25" s="835"/>
      <c r="C25" s="835"/>
      <c r="D25" s="835"/>
      <c r="E25" s="835"/>
    </row>
    <row r="26" spans="1:5" ht="14.25" thickBot="1">
      <c r="A26" s="177"/>
      <c r="B26" s="177"/>
      <c r="C26" s="177"/>
      <c r="D26" s="836" t="s">
        <v>134</v>
      </c>
      <c r="E26" s="836"/>
    </row>
    <row r="27" spans="1:5" ht="13.5" thickBot="1">
      <c r="A27" s="179" t="s">
        <v>133</v>
      </c>
      <c r="B27" s="180">
        <v>2021</v>
      </c>
      <c r="C27" s="180" t="s">
        <v>649</v>
      </c>
      <c r="D27" s="180" t="s">
        <v>678</v>
      </c>
      <c r="E27" s="181" t="s">
        <v>51</v>
      </c>
    </row>
    <row r="28" spans="1:5" ht="12.75">
      <c r="A28" s="182" t="s">
        <v>135</v>
      </c>
      <c r="B28" s="85"/>
      <c r="C28" s="85"/>
      <c r="D28" s="85"/>
      <c r="E28" s="183">
        <f aca="true" t="shared" si="2" ref="E28:E34">SUM(B28:D28)</f>
        <v>0</v>
      </c>
    </row>
    <row r="29" spans="1:5" ht="12.75">
      <c r="A29" s="184" t="s">
        <v>148</v>
      </c>
      <c r="B29" s="86"/>
      <c r="C29" s="86"/>
      <c r="D29" s="86"/>
      <c r="E29" s="185">
        <f t="shared" si="2"/>
        <v>0</v>
      </c>
    </row>
    <row r="30" spans="1:5" ht="12.75">
      <c r="A30" s="186" t="s">
        <v>136</v>
      </c>
      <c r="B30" s="87"/>
      <c r="C30" s="87"/>
      <c r="D30" s="87"/>
      <c r="E30" s="187">
        <f t="shared" si="2"/>
        <v>0</v>
      </c>
    </row>
    <row r="31" spans="1:5" ht="12.75">
      <c r="A31" s="186" t="s">
        <v>150</v>
      </c>
      <c r="B31" s="87"/>
      <c r="C31" s="87"/>
      <c r="D31" s="87"/>
      <c r="E31" s="187">
        <f t="shared" si="2"/>
        <v>0</v>
      </c>
    </row>
    <row r="32" spans="1:5" ht="12.75">
      <c r="A32" s="186" t="s">
        <v>137</v>
      </c>
      <c r="B32" s="87"/>
      <c r="C32" s="87"/>
      <c r="D32" s="87"/>
      <c r="E32" s="187">
        <f t="shared" si="2"/>
        <v>0</v>
      </c>
    </row>
    <row r="33" spans="1:5" ht="12.75">
      <c r="A33" s="186" t="s">
        <v>138</v>
      </c>
      <c r="B33" s="87"/>
      <c r="C33" s="87"/>
      <c r="D33" s="87"/>
      <c r="E33" s="187">
        <f t="shared" si="2"/>
        <v>0</v>
      </c>
    </row>
    <row r="34" spans="1:5" ht="13.5" thickBot="1">
      <c r="A34" s="88"/>
      <c r="B34" s="89"/>
      <c r="C34" s="89"/>
      <c r="D34" s="89"/>
      <c r="E34" s="187">
        <f t="shared" si="2"/>
        <v>0</v>
      </c>
    </row>
    <row r="35" spans="1:5" ht="13.5" thickBot="1">
      <c r="A35" s="188" t="s">
        <v>140</v>
      </c>
      <c r="B35" s="189">
        <f>B28+SUM(B30:B34)</f>
        <v>0</v>
      </c>
      <c r="C35" s="189">
        <f>C28+SUM(C30:C34)</f>
        <v>0</v>
      </c>
      <c r="D35" s="189">
        <f>D28+SUM(D30:D34)</f>
        <v>0</v>
      </c>
      <c r="E35" s="190">
        <f>E28+SUM(E30:E34)</f>
        <v>0</v>
      </c>
    </row>
    <row r="36" spans="1:5" ht="13.5" thickBot="1">
      <c r="A36" s="35"/>
      <c r="B36" s="35"/>
      <c r="C36" s="35"/>
      <c r="D36" s="35"/>
      <c r="E36" s="35"/>
    </row>
    <row r="37" spans="1:5" ht="13.5" thickBot="1">
      <c r="A37" s="179" t="s">
        <v>139</v>
      </c>
      <c r="B37" s="180">
        <v>2021</v>
      </c>
      <c r="C37" s="180" t="s">
        <v>649</v>
      </c>
      <c r="D37" s="180" t="s">
        <v>678</v>
      </c>
      <c r="E37" s="181" t="s">
        <v>51</v>
      </c>
    </row>
    <row r="38" spans="1:5" ht="12.75">
      <c r="A38" s="182" t="s">
        <v>144</v>
      </c>
      <c r="B38" s="85"/>
      <c r="C38" s="85"/>
      <c r="D38" s="85"/>
      <c r="E38" s="183">
        <f aca="true" t="shared" si="3" ref="E38:E44">SUM(B38:D38)</f>
        <v>0</v>
      </c>
    </row>
    <row r="39" spans="1:5" ht="12.75">
      <c r="A39" s="191" t="s">
        <v>145</v>
      </c>
      <c r="B39" s="87"/>
      <c r="C39" s="87"/>
      <c r="D39" s="87"/>
      <c r="E39" s="187">
        <f t="shared" si="3"/>
        <v>0</v>
      </c>
    </row>
    <row r="40" spans="1:5" ht="12.75">
      <c r="A40" s="186" t="s">
        <v>146</v>
      </c>
      <c r="B40" s="87"/>
      <c r="C40" s="87"/>
      <c r="D40" s="87"/>
      <c r="E40" s="187">
        <f t="shared" si="3"/>
        <v>0</v>
      </c>
    </row>
    <row r="41" spans="1:5" ht="12.75">
      <c r="A41" s="186" t="s">
        <v>147</v>
      </c>
      <c r="B41" s="87"/>
      <c r="C41" s="87"/>
      <c r="D41" s="87"/>
      <c r="E41" s="187">
        <f t="shared" si="3"/>
        <v>0</v>
      </c>
    </row>
    <row r="42" spans="1:5" ht="12.75">
      <c r="A42" s="90"/>
      <c r="B42" s="87"/>
      <c r="C42" s="87"/>
      <c r="D42" s="87"/>
      <c r="E42" s="187">
        <f t="shared" si="3"/>
        <v>0</v>
      </c>
    </row>
    <row r="43" spans="1:5" ht="12.75">
      <c r="A43" s="90"/>
      <c r="B43" s="87"/>
      <c r="C43" s="87"/>
      <c r="D43" s="87"/>
      <c r="E43" s="187">
        <f t="shared" si="3"/>
        <v>0</v>
      </c>
    </row>
    <row r="44" spans="1:5" ht="13.5" thickBot="1">
      <c r="A44" s="88"/>
      <c r="B44" s="89"/>
      <c r="C44" s="89"/>
      <c r="D44" s="89"/>
      <c r="E44" s="187">
        <f t="shared" si="3"/>
        <v>0</v>
      </c>
    </row>
    <row r="45" spans="1:5" ht="13.5" thickBot="1">
      <c r="A45" s="188" t="s">
        <v>53</v>
      </c>
      <c r="B45" s="189">
        <f>SUM(B38:B44)</f>
        <v>0</v>
      </c>
      <c r="C45" s="189">
        <f>SUM(C38:C44)</f>
        <v>0</v>
      </c>
      <c r="D45" s="189">
        <f>SUM(D38:D44)</f>
        <v>0</v>
      </c>
      <c r="E45" s="190">
        <f>SUM(E38:E44)</f>
        <v>0</v>
      </c>
    </row>
    <row r="46" spans="1:5" ht="12.75">
      <c r="A46" s="177"/>
      <c r="B46" s="177"/>
      <c r="C46" s="177"/>
      <c r="D46" s="177"/>
      <c r="E46" s="177"/>
    </row>
    <row r="47" spans="1:5" ht="15.75">
      <c r="A47" s="844" t="s">
        <v>679</v>
      </c>
      <c r="B47" s="844"/>
      <c r="C47" s="844"/>
      <c r="D47" s="844"/>
      <c r="E47" s="844"/>
    </row>
    <row r="48" spans="1:5" ht="13.5" thickBot="1">
      <c r="A48" s="177"/>
      <c r="B48" s="177"/>
      <c r="C48" s="177"/>
      <c r="D48" s="177"/>
      <c r="E48" s="177"/>
    </row>
    <row r="49" spans="1:8" ht="13.5" thickBot="1">
      <c r="A49" s="826" t="s">
        <v>142</v>
      </c>
      <c r="B49" s="827"/>
      <c r="C49" s="828"/>
      <c r="D49" s="847" t="s">
        <v>151</v>
      </c>
      <c r="E49" s="848"/>
      <c r="H49" s="34"/>
    </row>
    <row r="50" spans="1:5" ht="12.75">
      <c r="A50" s="829"/>
      <c r="B50" s="830"/>
      <c r="C50" s="831"/>
      <c r="D50" s="840"/>
      <c r="E50" s="841"/>
    </row>
    <row r="51" spans="1:5" ht="13.5" thickBot="1">
      <c r="A51" s="832"/>
      <c r="B51" s="833"/>
      <c r="C51" s="834"/>
      <c r="D51" s="842"/>
      <c r="E51" s="843"/>
    </row>
    <row r="52" spans="1:5" ht="13.5" thickBot="1">
      <c r="A52" s="837" t="s">
        <v>53</v>
      </c>
      <c r="B52" s="838"/>
      <c r="C52" s="839"/>
      <c r="D52" s="845">
        <f>SUM(D50:E51)</f>
        <v>0</v>
      </c>
      <c r="E52" s="846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1/2021. 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Mónika</cp:lastModifiedBy>
  <cp:lastPrinted>2021-02-22T13:33:26Z</cp:lastPrinted>
  <dcterms:created xsi:type="dcterms:W3CDTF">1999-10-30T10:30:45Z</dcterms:created>
  <dcterms:modified xsi:type="dcterms:W3CDTF">2021-04-09T07:27:36Z</dcterms:modified>
  <cp:category/>
  <cp:version/>
  <cp:contentType/>
  <cp:contentStatus/>
</cp:coreProperties>
</file>